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9040" windowHeight="15840"/>
  </bookViews>
  <sheets>
    <sheet name="Расчет" sheetId="1" r:id="rId1"/>
    <sheet name="Диаграмма" sheetId="2" r:id="rId2"/>
    <sheet name="Основные направления" sheetId="3" r:id="rId3"/>
  </sheets>
  <definedNames>
    <definedName name="_xlnm._FilterDatabase" localSheetId="0" hidden="1">Расчет!$A$6:$Q$350</definedName>
  </definedNames>
  <calcPr calcId="152511"/>
</workbook>
</file>

<file path=xl/calcChain.xml><?xml version="1.0" encoding="utf-8"?>
<calcChain xmlns="http://schemas.openxmlformats.org/spreadsheetml/2006/main">
  <c r="M173" i="1" l="1"/>
  <c r="M178" i="1"/>
  <c r="M175" i="1"/>
  <c r="C18" i="3" l="1"/>
  <c r="F3" i="3"/>
  <c r="F4" i="3"/>
  <c r="F5" i="3"/>
  <c r="F7" i="3" l="1"/>
  <c r="E174" i="1"/>
  <c r="L73" i="1" l="1"/>
  <c r="D125" i="1"/>
  <c r="M146" i="1" l="1"/>
  <c r="M143" i="1"/>
  <c r="E145" i="1"/>
  <c r="L145" i="1" s="1"/>
  <c r="D145" i="1"/>
  <c r="E132" i="1"/>
  <c r="D132" i="1"/>
  <c r="E125" i="1"/>
  <c r="E350" i="1" s="1"/>
  <c r="O147" i="1" l="1"/>
  <c r="M147" i="1"/>
  <c r="L248" i="1"/>
  <c r="M251" i="1"/>
  <c r="L244" i="1" l="1"/>
  <c r="L236" i="1"/>
  <c r="M49" i="1"/>
  <c r="M27" i="1"/>
  <c r="M26" i="1"/>
  <c r="M25" i="1"/>
  <c r="M24" i="1"/>
  <c r="M23" i="1"/>
  <c r="M22" i="1"/>
  <c r="M21" i="1"/>
  <c r="M216" i="1" l="1"/>
  <c r="M201" i="1" l="1"/>
  <c r="M196" i="1"/>
  <c r="M195" i="1"/>
  <c r="M194" i="1"/>
  <c r="M193" i="1"/>
  <c r="M189" i="1"/>
  <c r="M190" i="1"/>
  <c r="M157" i="1"/>
  <c r="M156" i="1"/>
  <c r="M154" i="1"/>
  <c r="M158" i="1"/>
  <c r="M279" i="1" l="1"/>
  <c r="M277" i="1"/>
  <c r="M43" i="1" l="1"/>
  <c r="M44" i="1"/>
  <c r="M45" i="1"/>
  <c r="M41" i="1"/>
  <c r="M321" i="1" l="1"/>
  <c r="L227" i="1" l="1"/>
  <c r="I350" i="1" l="1"/>
  <c r="H350" i="1"/>
  <c r="M42" i="1" l="1"/>
  <c r="L184" i="1" l="1"/>
  <c r="L182" i="1"/>
  <c r="L233" i="1" l="1"/>
  <c r="M245" i="1"/>
  <c r="M247" i="1" s="1"/>
  <c r="O247" i="1" s="1"/>
  <c r="M246" i="1"/>
  <c r="M249" i="1"/>
  <c r="M250" i="1"/>
  <c r="M252" i="1" s="1"/>
  <c r="O252" i="1" s="1"/>
  <c r="M239" i="1"/>
  <c r="L221" i="1" l="1"/>
  <c r="L210" i="1" l="1"/>
  <c r="M274" i="1" l="1"/>
  <c r="M267" i="1" l="1"/>
  <c r="M140" i="1" l="1"/>
  <c r="M120" i="1" l="1"/>
  <c r="L67" i="1" l="1"/>
  <c r="M79" i="1"/>
  <c r="M90" i="1"/>
  <c r="M91" i="1"/>
  <c r="M89" i="1"/>
  <c r="M85" i="1"/>
  <c r="M86" i="1"/>
  <c r="M87" i="1"/>
  <c r="M88" i="1"/>
  <c r="M84" i="1"/>
  <c r="M83" i="1"/>
  <c r="L7" i="1" l="1"/>
  <c r="M11" i="1"/>
  <c r="G350" i="1" l="1"/>
  <c r="F350" i="1"/>
  <c r="M288" i="1" l="1"/>
  <c r="M289" i="1" s="1"/>
  <c r="L287" i="1"/>
  <c r="O289" i="1" l="1"/>
  <c r="M19" i="1" l="1"/>
  <c r="L204" i="1" l="1"/>
  <c r="L138" i="1"/>
  <c r="L132" i="1" l="1"/>
  <c r="C10" i="2" l="1"/>
  <c r="C33" i="2"/>
  <c r="D350" i="1"/>
  <c r="M130" i="1" l="1"/>
  <c r="M180" i="1" l="1"/>
  <c r="M206" i="1"/>
  <c r="M205" i="1"/>
  <c r="M207" i="1" l="1"/>
  <c r="O207" i="1" s="1"/>
  <c r="M181" i="1"/>
  <c r="M123" i="1"/>
  <c r="M124" i="1" s="1"/>
  <c r="M115" i="1"/>
  <c r="M117" i="1"/>
  <c r="M118" i="1"/>
  <c r="M119" i="1"/>
  <c r="M114" i="1"/>
  <c r="M105" i="1"/>
  <c r="M106" i="1"/>
  <c r="M107" i="1"/>
  <c r="M108" i="1"/>
  <c r="M109" i="1"/>
  <c r="M110" i="1"/>
  <c r="M111" i="1"/>
  <c r="M104" i="1"/>
  <c r="M94" i="1"/>
  <c r="M95" i="1" s="1"/>
  <c r="M99" i="1"/>
  <c r="M98" i="1"/>
  <c r="M97" i="1"/>
  <c r="M121" i="1" l="1"/>
  <c r="M112" i="1"/>
  <c r="M100" i="1"/>
  <c r="M102" i="1" l="1"/>
  <c r="M342" i="1"/>
  <c r="M343" i="1"/>
  <c r="M344" i="1"/>
  <c r="M345" i="1"/>
  <c r="M346" i="1"/>
  <c r="M347" i="1"/>
  <c r="M348" i="1"/>
  <c r="M337" i="1"/>
  <c r="M338" i="1"/>
  <c r="L341" i="1"/>
  <c r="M339" i="1"/>
  <c r="M336" i="1"/>
  <c r="L335" i="1"/>
  <c r="M308" i="1"/>
  <c r="M309" i="1"/>
  <c r="M310" i="1"/>
  <c r="M311" i="1"/>
  <c r="M307" i="1"/>
  <c r="M318" i="1"/>
  <c r="M349" i="1" l="1"/>
  <c r="O349" i="1" s="1"/>
  <c r="M340" i="1"/>
  <c r="O340" i="1" s="1"/>
  <c r="M276" i="1" l="1"/>
  <c r="M266" i="1"/>
  <c r="M264" i="1"/>
  <c r="M327" i="1" l="1"/>
  <c r="M155" i="1"/>
  <c r="M152" i="1"/>
  <c r="L13" i="1" l="1"/>
  <c r="M18" i="1"/>
  <c r="M14" i="1"/>
  <c r="M15" i="1"/>
  <c r="M8" i="1"/>
  <c r="M9" i="1"/>
  <c r="C11" i="2" l="1"/>
  <c r="D3" i="2" s="1"/>
  <c r="D8" i="2" l="1"/>
  <c r="D4" i="2"/>
  <c r="D5" i="2"/>
  <c r="D9" i="2"/>
  <c r="D6" i="2"/>
  <c r="D10" i="2"/>
  <c r="D7" i="2"/>
  <c r="D11" i="2" l="1"/>
  <c r="M257" i="1"/>
  <c r="M256" i="1"/>
  <c r="M258" i="1" s="1"/>
  <c r="M164" i="1"/>
  <c r="M165" i="1" s="1"/>
  <c r="M161" i="1"/>
  <c r="M162" i="1" s="1"/>
  <c r="M153" i="1"/>
  <c r="M159" i="1" s="1"/>
  <c r="M149" i="1"/>
  <c r="M150" i="1" s="1"/>
  <c r="M254" i="1" l="1"/>
  <c r="M296" i="1" l="1"/>
  <c r="M297" i="1"/>
  <c r="M298" i="1"/>
  <c r="M295" i="1"/>
  <c r="M292" i="1"/>
  <c r="M291" i="1"/>
  <c r="L294" i="1"/>
  <c r="M293" i="1" l="1"/>
  <c r="M299" i="1"/>
  <c r="O299" i="1" s="1"/>
  <c r="M202" i="1"/>
  <c r="M200" i="1"/>
  <c r="M185" i="1"/>
  <c r="M186" i="1"/>
  <c r="M187" i="1"/>
  <c r="M188" i="1"/>
  <c r="M191" i="1"/>
  <c r="M192" i="1"/>
  <c r="M197" i="1"/>
  <c r="M198" i="1" l="1"/>
  <c r="M203" i="1"/>
  <c r="M234" i="1"/>
  <c r="M238" i="1"/>
  <c r="M243" i="1" s="1"/>
  <c r="O243" i="1" s="1"/>
  <c r="M237" i="1"/>
  <c r="M323" i="1"/>
  <c r="M324" i="1"/>
  <c r="M285" i="1"/>
  <c r="M284" i="1"/>
  <c r="M325" i="1" l="1"/>
  <c r="M235" i="1"/>
  <c r="M183" i="1"/>
  <c r="M286" i="1"/>
  <c r="M65" i="1"/>
  <c r="M64" i="1"/>
  <c r="M63" i="1"/>
  <c r="M62" i="1"/>
  <c r="M59" i="1"/>
  <c r="M58" i="1"/>
  <c r="M48" i="1"/>
  <c r="M35" i="1"/>
  <c r="M55" i="1"/>
  <c r="M54" i="1"/>
  <c r="M53" i="1"/>
  <c r="M52" i="1"/>
  <c r="M51" i="1"/>
  <c r="M50" i="1"/>
  <c r="M37" i="1"/>
  <c r="M38" i="1"/>
  <c r="M39" i="1"/>
  <c r="M40" i="1"/>
  <c r="M36" i="1"/>
  <c r="M231" i="1"/>
  <c r="M232" i="1" s="1"/>
  <c r="M228" i="1"/>
  <c r="M229" i="1" s="1"/>
  <c r="O229" i="1" s="1"/>
  <c r="M225" i="1"/>
  <c r="M224" i="1"/>
  <c r="M46" i="1" l="1"/>
  <c r="M226" i="1"/>
  <c r="M222" i="1" s="1"/>
  <c r="M60" i="1"/>
  <c r="M66" i="1"/>
  <c r="M56" i="1"/>
  <c r="M260" i="1"/>
  <c r="M275" i="1"/>
  <c r="M273" i="1"/>
  <c r="M272" i="1"/>
  <c r="M304" i="1"/>
  <c r="M303" i="1"/>
  <c r="M171" i="1"/>
  <c r="M170" i="1"/>
  <c r="M169" i="1"/>
  <c r="M332" i="1"/>
  <c r="M333" i="1"/>
  <c r="M331" i="1"/>
  <c r="M282" i="1" l="1"/>
  <c r="M261" i="1" s="1"/>
  <c r="M167" i="1"/>
  <c r="M33" i="1"/>
  <c r="M305" i="1"/>
  <c r="M312" i="1"/>
  <c r="M334" i="1"/>
  <c r="M329" i="1"/>
  <c r="M212" i="1"/>
  <c r="M213" i="1"/>
  <c r="M214" i="1"/>
  <c r="M215" i="1"/>
  <c r="M217" i="1"/>
  <c r="M218" i="1"/>
  <c r="M219" i="1"/>
  <c r="M211" i="1"/>
  <c r="M141" i="1"/>
  <c r="M139" i="1"/>
  <c r="M136" i="1"/>
  <c r="M133" i="1"/>
  <c r="M137" i="1" s="1"/>
  <c r="M129" i="1"/>
  <c r="M128" i="1"/>
  <c r="L127" i="1"/>
  <c r="M71" i="1"/>
  <c r="M70" i="1"/>
  <c r="M69" i="1"/>
  <c r="M82" i="1"/>
  <c r="M81" i="1"/>
  <c r="M80" i="1"/>
  <c r="M78" i="1"/>
  <c r="M77" i="1"/>
  <c r="M76" i="1"/>
  <c r="M75" i="1"/>
  <c r="M74" i="1"/>
  <c r="M220" i="1" l="1"/>
  <c r="M92" i="1"/>
  <c r="M72" i="1"/>
  <c r="M144" i="1"/>
  <c r="O144" i="1" s="1"/>
  <c r="M131" i="1"/>
  <c r="O137" i="1"/>
  <c r="M209" i="1"/>
  <c r="L313" i="1"/>
  <c r="M315" i="1"/>
  <c r="M316" i="1"/>
  <c r="M317" i="1"/>
  <c r="M314" i="1"/>
  <c r="M20" i="1"/>
  <c r="M17" i="1"/>
  <c r="M16" i="1"/>
  <c r="M28" i="1" s="1"/>
  <c r="M30" i="1"/>
  <c r="M31" i="1" s="1"/>
  <c r="M10" i="1"/>
  <c r="M12" i="1" s="1"/>
  <c r="L29" i="1"/>
  <c r="L32" i="1"/>
  <c r="O33" i="1" s="1"/>
  <c r="L34" i="1"/>
  <c r="O46" i="1" s="1"/>
  <c r="L47" i="1"/>
  <c r="O56" i="1" s="1"/>
  <c r="L57" i="1"/>
  <c r="O60" i="1" s="1"/>
  <c r="L61" i="1"/>
  <c r="O66" i="1" s="1"/>
  <c r="L93" i="1"/>
  <c r="O95" i="1" s="1"/>
  <c r="L125" i="1"/>
  <c r="L148" i="1"/>
  <c r="O150" i="1" s="1"/>
  <c r="L151" i="1"/>
  <c r="O159" i="1" s="1"/>
  <c r="L160" i="1"/>
  <c r="O162" i="1" s="1"/>
  <c r="L163" i="1"/>
  <c r="O165" i="1" s="1"/>
  <c r="L166" i="1"/>
  <c r="L168" i="1"/>
  <c r="O173" i="1" s="1"/>
  <c r="O167" i="1" s="1"/>
  <c r="L174" i="1"/>
  <c r="L176" i="1"/>
  <c r="L179" i="1"/>
  <c r="O183" i="1"/>
  <c r="O198" i="1"/>
  <c r="L199" i="1"/>
  <c r="O203" i="1" s="1"/>
  <c r="L208" i="1"/>
  <c r="O222" i="1"/>
  <c r="L223" i="1"/>
  <c r="O226" i="1" s="1"/>
  <c r="O235" i="1"/>
  <c r="L253" i="1"/>
  <c r="O254" i="1" s="1"/>
  <c r="L255" i="1"/>
  <c r="O258" i="1" s="1"/>
  <c r="L259" i="1"/>
  <c r="O261" i="1" s="1"/>
  <c r="L262" i="1"/>
  <c r="O282" i="1" s="1"/>
  <c r="L283" i="1"/>
  <c r="O286" i="1" s="1"/>
  <c r="L290" i="1"/>
  <c r="O293" i="1" s="1"/>
  <c r="L300" i="1"/>
  <c r="L302" i="1"/>
  <c r="O305" i="1" s="1"/>
  <c r="L306" i="1"/>
  <c r="O312" i="1" s="1"/>
  <c r="L320" i="1"/>
  <c r="O325" i="1" s="1"/>
  <c r="L326" i="1"/>
  <c r="O329" i="1" s="1"/>
  <c r="L330" i="1"/>
  <c r="O334" i="1" s="1"/>
  <c r="O209" i="1" l="1"/>
  <c r="M126" i="1"/>
  <c r="O126" i="1" s="1"/>
  <c r="O220" i="1"/>
  <c r="O72" i="1"/>
  <c r="M319" i="1"/>
  <c r="O92" i="1"/>
  <c r="O28" i="1"/>
  <c r="O12" i="1"/>
  <c r="O131" i="1"/>
  <c r="O31" i="1"/>
  <c r="O181" i="1"/>
  <c r="O319" i="1" l="1"/>
  <c r="M301" i="1"/>
  <c r="O301" i="1" s="1"/>
  <c r="O178" i="1"/>
  <c r="O175" i="1"/>
</calcChain>
</file>

<file path=xl/comments1.xml><?xml version="1.0" encoding="utf-8"?>
<comments xmlns="http://schemas.openxmlformats.org/spreadsheetml/2006/main">
  <authors>
    <author>Автор</author>
  </authors>
  <commentList>
    <comment ref="D133" authorId="0" shapeId="0">
      <text>
        <r>
          <rPr>
            <b/>
            <sz val="9"/>
            <color indexed="81"/>
            <rFont val="Tahoma"/>
            <family val="2"/>
            <charset val="204"/>
          </rPr>
          <t>Автор:</t>
        </r>
        <r>
          <rPr>
            <sz val="9"/>
            <color indexed="81"/>
            <rFont val="Tahoma"/>
            <family val="2"/>
            <charset val="204"/>
          </rPr>
          <t xml:space="preserve">
В МП 8, включая ПСД 2020 года (п.Шашково, д.Демино)</t>
        </r>
      </text>
    </comment>
    <comment ref="D136" authorId="0" shapeId="0">
      <text>
        <r>
          <rPr>
            <b/>
            <sz val="9"/>
            <color indexed="81"/>
            <rFont val="Tahoma"/>
            <family val="2"/>
            <charset val="204"/>
          </rPr>
          <t>Автор:</t>
        </r>
        <r>
          <rPr>
            <sz val="9"/>
            <color indexed="81"/>
            <rFont val="Tahoma"/>
            <family val="2"/>
            <charset val="204"/>
          </rPr>
          <t xml:space="preserve">
Вокшерино-Шашково
Контракт на 2020-2021 сумма 45 211 106,01 руб.
В МП показатель утвержден 14 км., в ОМ 7,57 км</t>
        </r>
      </text>
    </comment>
  </commentList>
</comments>
</file>

<file path=xl/sharedStrings.xml><?xml version="1.0" encoding="utf-8"?>
<sst xmlns="http://schemas.openxmlformats.org/spreadsheetml/2006/main" count="830" uniqueCount="501">
  <si>
    <t>Наименование МП, ВЦП, ПОДПРОГРАММЫ, ОМ</t>
  </si>
  <si>
    <t>Муниципальная программа "Развитие образования в Рыбинском муниципальном районе"</t>
  </si>
  <si>
    <t>0100000000</t>
  </si>
  <si>
    <t>Ведомственная целевая программа Управления образования администрации Рыбинского муниципального района</t>
  </si>
  <si>
    <t>0110000000</t>
  </si>
  <si>
    <t>Укрепление и развитие материально-технической базы учреждений образования Рыбинского муниципального района</t>
  </si>
  <si>
    <t>0120000000</t>
  </si>
  <si>
    <t>Муниципальная программа "Молодежная политика в Рыбинском муниципальном районе"</t>
  </si>
  <si>
    <t>0200000000</t>
  </si>
  <si>
    <t>Ведомственная целевая программа «Молодежь»</t>
  </si>
  <si>
    <t>0210000000</t>
  </si>
  <si>
    <t>Подпрограмма муниципальной программы "Патриотическое воспитание граждан Российской Федерации, проживающих на территории Рыбинского муниципального района"</t>
  </si>
  <si>
    <t>0220000000</t>
  </si>
  <si>
    <t>Отдых, оздоровление и занятость детей, молодежи и подростков, проживающих на территории Рыбинского муниципального района</t>
  </si>
  <si>
    <t>0240000000</t>
  </si>
  <si>
    <t>Комплексные меры по противодействию злоупотреблению наркотиками и их незаконному обороту</t>
  </si>
  <si>
    <t>0250000000</t>
  </si>
  <si>
    <t>Муниципальная программа "Социальная поддержка населения Рыбинского  района"</t>
  </si>
  <si>
    <t>0300000000</t>
  </si>
  <si>
    <t>Ведомственная целевая программа "Социальная поддержка населения Рыбинского муниципального района"</t>
  </si>
  <si>
    <t>0310000000</t>
  </si>
  <si>
    <t>0320000000</t>
  </si>
  <si>
    <t>Улучшение условий и охраны труда в Рыбинском муниципальном районе</t>
  </si>
  <si>
    <t>0330000000</t>
  </si>
  <si>
    <t>Муниципальная программа "Обеспечение качественными коммунальными услугами населения Рыбинского муниципального района"</t>
  </si>
  <si>
    <t>0600000000</t>
  </si>
  <si>
    <t>Ведомственная целевая программа Управления ЖКХ, транспорта и связи администрации Рыбинского муниципального района</t>
  </si>
  <si>
    <t>0610000000</t>
  </si>
  <si>
    <t>Модернизация  коммунального хозяйства Рыбинского муниципального района</t>
  </si>
  <si>
    <t>0620000000</t>
  </si>
  <si>
    <t>Модернизация объектов водоснабжения и водоотведения на территории Рыбинского муниципального района</t>
  </si>
  <si>
    <t>0630000000</t>
  </si>
  <si>
    <t>Муниципальная программа "Развитие дорожного хозяйства Рыбинского муниципального района"</t>
  </si>
  <si>
    <t>0700000000</t>
  </si>
  <si>
    <t>0710000000</t>
  </si>
  <si>
    <t>0730000000</t>
  </si>
  <si>
    <t>Освобождение от оплаты стоимости лиц, находящихся под диспансерным наблюдением и детей из многодетных семей</t>
  </si>
  <si>
    <t>Муниципальная программа "Обеспечение общественного порядка и противодействие преступности на территории Рыбинского муниципального района"</t>
  </si>
  <si>
    <t>0800000000</t>
  </si>
  <si>
    <t>Обеспечение общественного порядка и противодействие преступности на территории Рыбинского муниципального района</t>
  </si>
  <si>
    <t>0810000000</t>
  </si>
  <si>
    <t>Муниципальная программа "Защита населения и территории Рыбинского муниципального района от чрезвычайных  ситуаций, обеспечение пожарной безопасности  и безопасности людей на водных объектах"</t>
  </si>
  <si>
    <t>0900000000</t>
  </si>
  <si>
    <t>Повышение эффективности мероприятий по гражданской обороне, предупреждению и ликвидации чрезвычайных ситуаций и обеспечению безопасности людей на водных объектах в Рыбинском муниципальном районе</t>
  </si>
  <si>
    <t>0910000000</t>
  </si>
  <si>
    <t>Создание местной системы оповещения населения Рыбинского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</si>
  <si>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0920000000</t>
  </si>
  <si>
    <t>Муниципальная программа "Развитие культуры и туризма в Рыбинском муниципальном районе"</t>
  </si>
  <si>
    <t>1000000000</t>
  </si>
  <si>
    <t>Ведомственная целевая программа «Культура Рыбинского муниципального района»</t>
  </si>
  <si>
    <t>1010000000</t>
  </si>
  <si>
    <t>Укрепление и развитие материально-технической базы муниципальных учреждений культуры Рыбинского муниципального района</t>
  </si>
  <si>
    <t>1020000000</t>
  </si>
  <si>
    <t>Муниципальная программа «Развитие физической культуры и спорта в Рыбинском муниципальном районе»</t>
  </si>
  <si>
    <t>1100000000</t>
  </si>
  <si>
    <t>Ведомственная целевая программа «Физическая культура и спорт в Рыбинском муниципальном районе»</t>
  </si>
  <si>
    <t>1110000000</t>
  </si>
  <si>
    <t>Муниципальная программа "Экономическое развитие в Рыбинском муниципальном районе"</t>
  </si>
  <si>
    <t>1200000000</t>
  </si>
  <si>
    <t>Развитие потребительского рынка в Рыбинском муниципальном районе</t>
  </si>
  <si>
    <t>1210000000</t>
  </si>
  <si>
    <t>Развитие субъектов малого и среднего предпринимательства Рыбинского муниципального района</t>
  </si>
  <si>
    <t>1220000000</t>
  </si>
  <si>
    <t>Повышение инвестиционной привлекательности Рыбинского муниципального района</t>
  </si>
  <si>
    <t>1230000000</t>
  </si>
  <si>
    <t>Муниципальная программа "Энергосбережение в Рыбинском муниципальном районе"</t>
  </si>
  <si>
    <t>1300000000</t>
  </si>
  <si>
    <t>1310000000</t>
  </si>
  <si>
    <t>Муниципальная программа «Охрана окружающей среды и обеспечение экологической безопасности в Рыбинском муниципальном районе»</t>
  </si>
  <si>
    <t>1400000000</t>
  </si>
  <si>
    <t>Охрана окружающей среды и обеспечение экологической безопасности в Рыбинском муниципальном районе</t>
  </si>
  <si>
    <t>1410000000</t>
  </si>
  <si>
    <t>1500000000</t>
  </si>
  <si>
    <t>Ведомственная целевая программа «Совершенствование системы управления земельными ресурсами в рамках территориального планирования»</t>
  </si>
  <si>
    <t>1510000000</t>
  </si>
  <si>
    <t>Развитие агропромышленного комплекса в Рыбинском районе</t>
  </si>
  <si>
    <t>1520000000</t>
  </si>
  <si>
    <t>Муниципальная программа "Создание условий для эффективного управления муниципальными финансами в Рыбинском муниципальном районе"</t>
  </si>
  <si>
    <t>1600000000</t>
  </si>
  <si>
    <t>Создание условий для эффективного управления муниципальными финансами в Рыбинском муниципальном районе</t>
  </si>
  <si>
    <t>1610000000</t>
  </si>
  <si>
    <t>Муниципальная программа "Эффективная власть в Рыбинском муниципальном районе"</t>
  </si>
  <si>
    <t>1700000000</t>
  </si>
  <si>
    <t>Ведомственная целевая программа «Обеспечение сохранности и использования архивных документов в Рыбинском муниципальном районе»</t>
  </si>
  <si>
    <t>1710000000</t>
  </si>
  <si>
    <t>Ведомственная целевая программа «Организационное и материально-техническое обеспечение деятельности органов местного самоуправления Рыбинского муниципального района»</t>
  </si>
  <si>
    <t>1720000000</t>
  </si>
  <si>
    <t>Ведомственная целевая программа «Обеспечение свободного доступа граждан и юридических лиц к официальной информации органов местного самоуправления Рыбинского муниципального района»</t>
  </si>
  <si>
    <t>1730000000</t>
  </si>
  <si>
    <t>Развитие муниципальной службы в органах местного самоуправления Рыбинского муниципального района</t>
  </si>
  <si>
    <t>1740000000</t>
  </si>
  <si>
    <t>Муниципальная программа "Управление муниципальным имуществом Рыбинского муниципального района"</t>
  </si>
  <si>
    <t>1800000000</t>
  </si>
  <si>
    <t>Управление муниципальным имуществом Рыбинского муниципального района</t>
  </si>
  <si>
    <t>1810000000</t>
  </si>
  <si>
    <t>Утверждено, тыс.руб.</t>
  </si>
  <si>
    <t>Кассовое исполнение, тыс.руб.</t>
  </si>
  <si>
    <t>Внебюджетные источники</t>
  </si>
  <si>
    <t>Fфакт/         Fплан</t>
  </si>
  <si>
    <t>%</t>
  </si>
  <si>
    <t>п/п</t>
  </si>
  <si>
    <t>Eисп = Rст/Fфакт/Fплан</t>
  </si>
  <si>
    <t>Индексы расчета МП</t>
  </si>
  <si>
    <t>Индексы расчета ВЦП</t>
  </si>
  <si>
    <t>Индексы расчета ОМ</t>
  </si>
  <si>
    <t>1.1</t>
  </si>
  <si>
    <t>1.2</t>
  </si>
  <si>
    <t>2</t>
  </si>
  <si>
    <t>2.1</t>
  </si>
  <si>
    <t>8</t>
  </si>
  <si>
    <t>8.1</t>
  </si>
  <si>
    <t>8.2</t>
  </si>
  <si>
    <t>Количество населенных пунктов на территории Рыбинского
муниципального района, которые должны быть охвачены сигналами
оповещения и информирования об опасностях, возникающих при
военных конфликтах или вследствие этих конфликтов, а также при
возникновении ЧС природного и техногенного характера</t>
  </si>
  <si>
    <t>Количество работников администрации Рыбинского муниципального
района, которые должны пройти обучение (повышение квалификации) в Академии гражданской защиты МЧС России по вопросам ГОЧС</t>
  </si>
  <si>
    <t>чел.</t>
  </si>
  <si>
    <t>ед.</t>
  </si>
  <si>
    <t>16</t>
  </si>
  <si>
    <t>16.1</t>
  </si>
  <si>
    <t>16.2</t>
  </si>
  <si>
    <t>16.3</t>
  </si>
  <si>
    <t>16.4</t>
  </si>
  <si>
    <t>17</t>
  </si>
  <si>
    <t>шт.</t>
  </si>
  <si>
    <t>Актуальность и своевременность размещения информации</t>
  </si>
  <si>
    <t>Доля граждан, получивших государственные услуги от общей численности граждан, которым назначены меры социальной поддержки, государственные услуги в сфере:</t>
  </si>
  <si>
    <t>-социальной поддержки;</t>
  </si>
  <si>
    <t>-социальной защиты;</t>
  </si>
  <si>
    <t>-социального обслуживания</t>
  </si>
  <si>
    <t>Численность получалей мер социальной поддержки по федеральному законодательству</t>
  </si>
  <si>
    <t>Численность получателей мер социальной поддержки по региональному законодательству</t>
  </si>
  <si>
    <t>Количество клиентов, получивших государственные услуги на базе МУ РМР "Комплексный центр социального обслуживания населения Рыбинского района"</t>
  </si>
  <si>
    <t>социальное обслуживание граждан пожилого возраста и инвалидов на дому</t>
  </si>
  <si>
    <t>социальное ослуживание граждан пожилого возраста и инвалидов в отделениях с проживанием</t>
  </si>
  <si>
    <t>срочное социальное обслуживание</t>
  </si>
  <si>
    <t>Количество отделений в МУ РМР "Комплексный центр социального обслуживания населения Рыбинского района"</t>
  </si>
  <si>
    <t>Количество учащихся школ, получивших единовременную выплату к началу учебного года</t>
  </si>
  <si>
    <t>Количество получателей адресной социальной помощи (в рамках ВЦП), в том числе:</t>
  </si>
  <si>
    <t>социальная помощь малоимущим пожилвм гражданам и инвалидам, из них на основе социального контракта;</t>
  </si>
  <si>
    <t>на санаторно-курортное лечение и отдых</t>
  </si>
  <si>
    <t>3</t>
  </si>
  <si>
    <t>3.1</t>
  </si>
  <si>
    <t>3.2</t>
  </si>
  <si>
    <t>3.3</t>
  </si>
  <si>
    <t>Доля отремонтированных источников нецентрализованного водоснабжения общего пользования  поотношению к источникам нецентрализованного водоснабжения общего пользования требующим ремонта по результатам обследований</t>
  </si>
  <si>
    <t>5</t>
  </si>
  <si>
    <t>5.1</t>
  </si>
  <si>
    <t>5.2</t>
  </si>
  <si>
    <t>Количество разработанной проектно-сметной документации</t>
  </si>
  <si>
    <t>компл.</t>
  </si>
  <si>
    <t>Увеличение протяжения построенных газовых сетей</t>
  </si>
  <si>
    <t>км</t>
  </si>
  <si>
    <t>Протяженность построенных и введенных в эксплуатацию тепловых сетей</t>
  </si>
  <si>
    <t>Количество построенных и введенных в эксплуатацию котельных</t>
  </si>
  <si>
    <t>Количество разработанной проектно-сметной документации на реконструкцию (строительство) очистных сооружений канализации</t>
  </si>
  <si>
    <t>Количество лиц прошедших обучение по программам спортивной подготовки</t>
  </si>
  <si>
    <t>Доля населения систематически занимающихся физической культурой и спортом, в общей численности населения РМР</t>
  </si>
  <si>
    <t>Доля населения Рыбинского района, выполнивших нормативы Количество протестированных граждан Рыбинского района, выполнивших нормативы Всероссийского физкультурно-спортивного комплекса "Готов к труду и обороне" (ГТО), в общей численности населения Рыбинского района, принявшего участие в сдаче нормативов Всероссийского физкультурно-спортивного комплекса "Готов к труду и обороне" (ГТО)</t>
  </si>
  <si>
    <t>Уровень обеспеченности населения спортивными сооружениями исходя из единовременной пропускной способности объектов спорта</t>
  </si>
  <si>
    <t>Доля населения РМР занятого в экономике, занимающегося физической культурой и спортом, в общей численности населения занятого в экономике</t>
  </si>
  <si>
    <t>Доля лиц с ограниченными возможностями здоровья и инвалидов систематически занимающихся физической культурой и спортом, в обще численности указанной категории населения</t>
  </si>
  <si>
    <t>Доля организаций, оказывающих услуги по спортивной подготовке в соответствии с федеральными стандартами спортивной подготовки, в общем количестве организаций в сфере физической культуры и спорта, в том числе для лиц с ограниченными возможностями здоровья, инвалидов</t>
  </si>
  <si>
    <t>Доля граждан занимающихся в спортивных организациях, в общей численности детей и молодежи в возрасте 6-15 лет</t>
  </si>
  <si>
    <t>Количество созданных высокопроизводительных рабочих мест в организациях осуществляющих физкультурно-спортивную работу</t>
  </si>
  <si>
    <t>Доля объектов недвижимого имущества, внесенных в реестр муниципального имущества, прошедших техническую инвентаризацию, что подтверждено паспортом технической инвентаризации установленного образца</t>
  </si>
  <si>
    <t>Количество проверок эффективности и целевого использования муниципального имущества, переданного во временное владение и пользование, а также закрепленного на вещном праве за муниципальными предприятиями и учреждениями</t>
  </si>
  <si>
    <t>Доля выставленных претензий арендаторам по оплате задолженности по арендной плате и пени за несвоевременное внесение арендной платы от общего количества договоров аренды с нарушением сроков оплаты</t>
  </si>
  <si>
    <t>Доходы от сдачи в аренду муниципального имущества</t>
  </si>
  <si>
    <t>тыс.руб.</t>
  </si>
  <si>
    <t>Доходы от реализации муниципального имущества</t>
  </si>
  <si>
    <t>17.1</t>
  </si>
  <si>
    <t xml:space="preserve">Количество зарегистрированных преступлений, в том числе совершенных:
- в общественных местах
- на улице </t>
  </si>
  <si>
    <t xml:space="preserve">Количество преступлений и общественно опасных деяний, совершенных несовершеннолетними до достижения возраста уголовной ответственности </t>
  </si>
  <si>
    <t>Количество граждан, принимавших участие в профилактике правонарушений</t>
  </si>
  <si>
    <t>Количество совершенных правонарушений, преступлений террористической направленности</t>
  </si>
  <si>
    <t>7</t>
  </si>
  <si>
    <t>7.1</t>
  </si>
  <si>
    <t>Доля архивных документов, хранящихся в нормативных условиях</t>
  </si>
  <si>
    <t xml:space="preserve">Безаварийность, связанная с техническим состоянием автотранспорта  </t>
  </si>
  <si>
    <t>Соблюдение графика проведения технического обслуживания автомобилей, в соответствии с рекомендациями завода-изготовителя, проведение автострахования</t>
  </si>
  <si>
    <t>Доля муниципальных служащих, прошедших обучение и повышение квалификации, от общего количества муниципальных служащих (за период действия программы)</t>
  </si>
  <si>
    <t>Доля муниципальных служащих, прошедших диспансеризацию от общего числа муниципальных служащих</t>
  </si>
  <si>
    <t>Удельный вес сельского населения, удовлетворенного качеством жизни*</t>
  </si>
  <si>
    <t>К-во участков</t>
  </si>
  <si>
    <t>К-во участков/ га</t>
  </si>
  <si>
    <t>количество документов</t>
  </si>
  <si>
    <t>Кол/га</t>
  </si>
  <si>
    <t>6/1,5</t>
  </si>
  <si>
    <t>6/40</t>
  </si>
  <si>
    <t xml:space="preserve">количество </t>
  </si>
  <si>
    <t>14</t>
  </si>
  <si>
    <t>14.1</t>
  </si>
  <si>
    <t>Количество отдаленных сельских населенных пунктов, не имеющих стационарных торговых объектов, в которые организована доставка товаров</t>
  </si>
  <si>
    <t>Доля граждан, получивших консультацию по вопросам защиты прав потребителей, от общего количества обратившихся за консультацией</t>
  </si>
  <si>
    <t xml:space="preserve">Доля субъектов малого и среднего предпринимательства, получивших информационно-консультационную поддержку, от общего количества обратившихся за поддержкой </t>
  </si>
  <si>
    <t xml:space="preserve">Объем  инвестиций  в основной капитал (за исключением бюджетных средств) </t>
  </si>
  <si>
    <t>млн.руб.</t>
  </si>
  <si>
    <t>11</t>
  </si>
  <si>
    <t>11.1</t>
  </si>
  <si>
    <t>11.2</t>
  </si>
  <si>
    <t>11.3</t>
  </si>
  <si>
    <t>Количество детских и молодёжных общественных объединений патриотической направленности, включённых в Реестр ДиМОО Рыбинского муниципального района</t>
  </si>
  <si>
    <t>Доля граждан, принимающих участие в мероприятиях  по патриотическому воспитанию молодежи</t>
  </si>
  <si>
    <t>Количество граждан, принявших участие в мероприятиях по патриотическому воспитанию</t>
  </si>
  <si>
    <t>Индексы расчета ПП</t>
  </si>
  <si>
    <t>Доля молодежи РМР, вовлеченной в деятельность отрасли "Молодежная политика"</t>
  </si>
  <si>
    <t>Количество мероприятий проведённых совместно с ДиМОО патриотической направленности</t>
  </si>
  <si>
    <t>Количество проведенных мероприятий по отношению к запланированному количеству</t>
  </si>
  <si>
    <t>Количество проведенных мероприятий по сдаче норм ГТО по отношению к запланированному количеству</t>
  </si>
  <si>
    <t xml:space="preserve">Количество мероприятий, направленных на формирование системы развития талантливой и инициативной молодежи, создание условий для самореализации подростков и молодежи, развитие творческого, профессионального, интеллектуального потенциала подростков и молодежи </t>
  </si>
  <si>
    <t>мероприятия</t>
  </si>
  <si>
    <t>Количество мероприятий, направленных на профилактику асоциального и деструктивного поведения подростков и молодежи, поддержка детей и молодежи, находящихся в социально – опасном положении</t>
  </si>
  <si>
    <t>Количество мероприятий, направленных на вовлечение молодежи в инновационную, предпринимательскую, добровольческую деятельность, а также на развитие гражданской активности молодежи и формирование здорового образа жизни</t>
  </si>
  <si>
    <t>Количество культурно – досуговых, спортивно - массовых мероприятий</t>
  </si>
  <si>
    <t>Количество мероприятий, направленных на гражданственное и патриотическое воспитание молодежи, воспитание толерантности в молодежной среде, формирование правовых, культурных и нравственных ценностей  в среде молодежи</t>
  </si>
  <si>
    <t>Количество несовершеннолетних граждан в возрасте от 14 до 17 лет, трудоустроенных на временные рабочие места</t>
  </si>
  <si>
    <t>Количество информационных выпусков антинаркотической направленности, пропаганды здорового образа жизни</t>
  </si>
  <si>
    <t>Количество акций по профилактике ПАВ</t>
  </si>
  <si>
    <t>Доля жителей Рыбинского района, занимающихся физической культурой и спортом</t>
  </si>
  <si>
    <t>Число участников формирований самодеятельного народного творчества</t>
  </si>
  <si>
    <t>Индекс производства продукции сельского хозяйства в хозяйствах всех категорий (в сопоставимых ценах) к предыдущему году</t>
  </si>
  <si>
    <t>Удельный вес прибыльных сельскохозяйственных предприятий в общем их числе</t>
  </si>
  <si>
    <t xml:space="preserve">Годовой объем экономии топливно-энергетических ресурсов </t>
  </si>
  <si>
    <t>Тонн условного топлива</t>
  </si>
  <si>
    <t xml:space="preserve">Доля учреждений  бюджетной  сферы,  максимальный объем потребления тепловой энергии которых составляет более 0,2 Гкал/час, оснащенных  приборами  учета тепловой энергии                                      </t>
  </si>
  <si>
    <t xml:space="preserve">Доля учреждений  бюджетной  сферы,  максимальный объем потребления тепловой энергии которых составляет менее 0,2 Гкал/час, оснащенных  приборами  учета тепловой энергии                                      </t>
  </si>
  <si>
    <t xml:space="preserve">Доля многоквартирных жилых домов, оснащенных  общедомовыми приборами учета тепловой энергии (где имеется техническая возможность установки прибора учета)     </t>
  </si>
  <si>
    <t xml:space="preserve">Доля многоквартирных жилых домов, оснащенных  общедомовыми приборами учета горячей воды (где имеется техническая возможность установки прибора учета)         </t>
  </si>
  <si>
    <t xml:space="preserve">Доля  организаций  и  предприятий  топливно-энергетического  комплекса,  ежегодно  рассчитывающих  топливно-энергетические  балансы.                  </t>
  </si>
  <si>
    <t>Количество автоматизированных узлов управления (АУУ) в учреждениях бюджетной сферы</t>
  </si>
  <si>
    <t>Количество телеметрических систем учета  в учреждениях бюджетной сферы</t>
  </si>
  <si>
    <t>Актуализация схемы теплоснабжения Рыбинского МР</t>
  </si>
  <si>
    <t>Количество поселений</t>
  </si>
  <si>
    <t>Число посещений культурно-массовых мероприятий</t>
  </si>
  <si>
    <t>Муниципальная программа "Доступная среда"</t>
  </si>
  <si>
    <t>Обеспечение надлежащего качества управления муниципальными финансами</t>
  </si>
  <si>
    <t>да/нет</t>
  </si>
  <si>
    <t>Соблюдение требований бюджетного законодательства Российской Федерации при формировании и ис­полнении бюджета (отсутствие нарушений Бюджетного кодекса Российской Федерации)</t>
  </si>
  <si>
    <t>Обеспечение бесперебойной работы автоматизированных систем в бюджетном процессе</t>
  </si>
  <si>
    <t>Полнота и актуализация нормативно-правового и методологического обеспечения бюджетного процесса</t>
  </si>
  <si>
    <t>Отношение объема муниципального долга к общему годовому объему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t>
  </si>
  <si>
    <t>Доля предоставленной сельским поселениям дотации на выравнивание бюджетной обеспеченности из бюджета Рыбинского МР</t>
  </si>
  <si>
    <t>Итого</t>
  </si>
  <si>
    <t>2.2</t>
  </si>
  <si>
    <t>2.3</t>
  </si>
  <si>
    <t>2.4</t>
  </si>
  <si>
    <t>4</t>
  </si>
  <si>
    <t>5.3</t>
  </si>
  <si>
    <t>6</t>
  </si>
  <si>
    <t>6.1</t>
  </si>
  <si>
    <t>6.2</t>
  </si>
  <si>
    <t>6.3</t>
  </si>
  <si>
    <t>9</t>
  </si>
  <si>
    <t>9.1</t>
  </si>
  <si>
    <t>9.2</t>
  </si>
  <si>
    <t>10</t>
  </si>
  <si>
    <t>10.1</t>
  </si>
  <si>
    <t>12</t>
  </si>
  <si>
    <t>12.1</t>
  </si>
  <si>
    <t>13</t>
  </si>
  <si>
    <t>13.1</t>
  </si>
  <si>
    <t>14.2</t>
  </si>
  <si>
    <t>15</t>
  </si>
  <si>
    <t>15.1</t>
  </si>
  <si>
    <t>Удовлетворение потребностей отдельных категорий населения в пасажирских перевозках</t>
  </si>
  <si>
    <t>Изготовление  наглядной  агитации  по  вопросам экологии и безопасного обращения с коммунальными  отходами  (аншлаги)</t>
  </si>
  <si>
    <t>Процент охвата населения (проживающего в населенных пунктах с организованной системой сбора и вывоза ТКО) системой раздельного сбора отходов</t>
  </si>
  <si>
    <t>4.1</t>
  </si>
  <si>
    <t>Мероприятия по повышению уровня доступности приоритетных объектах и услуг в приоритетных сферах жизнедеятельности инвалидов и других маломобильных групп населения</t>
  </si>
  <si>
    <t>Доля доступных (адаптированных) для инвалидов и других МГН приоритетных объектов социальной инфраструктуры в общем количестве приоритетных объектов</t>
  </si>
  <si>
    <t>Доля приоритетных объектов социальной инфраструктуры, размещенных на Геопортале Ярославской области, по результатам их паспортизации, в общем количестве приоритетных объектов</t>
  </si>
  <si>
    <t>4.2</t>
  </si>
  <si>
    <t>КЦСР</t>
  </si>
  <si>
    <t>Наименование кода</t>
  </si>
  <si>
    <t>01 0 0000</t>
  </si>
  <si>
    <t>МП Развитие образования в РМР</t>
  </si>
  <si>
    <t>03 0 0000</t>
  </si>
  <si>
    <t>МП Социальная поддержка населения РМР</t>
  </si>
  <si>
    <t>06 0 0000</t>
  </si>
  <si>
    <t>МП Обеспечение качественными коммунальными услугами населения РМР</t>
  </si>
  <si>
    <t>07 0 0000</t>
  </si>
  <si>
    <t>МП Развитие дорожного хозяйства РМР</t>
  </si>
  <si>
    <t>10 0 0000</t>
  </si>
  <si>
    <t>МП Развитие культуры и туризма в РМР</t>
  </si>
  <si>
    <t>11 0 0000</t>
  </si>
  <si>
    <t>МП Развитие физической культуры и спорта в РМР"</t>
  </si>
  <si>
    <t>17 0 0000</t>
  </si>
  <si>
    <t>МП Эффективная власть в РМР</t>
  </si>
  <si>
    <t>Прочие программы*</t>
  </si>
  <si>
    <t>ИТОГО:</t>
  </si>
  <si>
    <t>Муниципальная программа "Развитие сельского хозяйства Рыбинского муниципального района"</t>
  </si>
  <si>
    <t/>
  </si>
  <si>
    <t xml:space="preserve">МП по направлению «Социальная сфера» </t>
  </si>
  <si>
    <t xml:space="preserve">МП по направлению «Экономика и инфраструктура» </t>
  </si>
  <si>
    <t>МП по направлению «Эффективное муниципальное управление и развитие территорий »</t>
  </si>
  <si>
    <t xml:space="preserve">Непрограммные расходы </t>
  </si>
  <si>
    <t>Основные направления расходов бюджета</t>
  </si>
  <si>
    <t>Исполнение, 2019 год</t>
  </si>
  <si>
    <t>Доля граждан, получающих услуги по реализации основных общеобразовательных программ дошкольного образования от общей численности граждан, зачисленных в образовательные организации, оказывающие эти услуги</t>
  </si>
  <si>
    <t>Доля граждан, получающих услуги по реализации основных общеобразовательных программ начального, основного, среднего общего образования от общей численности граждан, зачисленных в образовательные организации, оказывающие эти услуги</t>
  </si>
  <si>
    <t>Доля граждан, получающих услуги по реализации основных общеобразовательных программ дополнительного образования от общей численности граждан, зачисленных в образовательные организации, оказывающие эти услуги</t>
  </si>
  <si>
    <t>Доля     учреждений, выполнивших мероприятия по укреплению и развитию материально –технической базы учреждений,  от  общего количества запланированных.</t>
  </si>
  <si>
    <t>Сохранность и развитие автомобильных дорог районного значения</t>
  </si>
  <si>
    <t>Повышение безопасности дорожного движения на автомобильных дорогах общего пользования местного значения</t>
  </si>
  <si>
    <t>0720000000</t>
  </si>
  <si>
    <t>Доля участков автомобильных дорог со щебочным покрытием, не отвечающих нормативным требованиям, на которых требуется ремонт и содержание в общей протяженности автомобильных дорог общего пользования местного значения</t>
  </si>
  <si>
    <t>Протяженность мостовых сооружений приведенных в нормативное состояние</t>
  </si>
  <si>
    <t>Реализация проектов организации дорожного движения</t>
  </si>
  <si>
    <t>Планируемое значение целевого показателя</t>
  </si>
  <si>
    <t>Фактическое значение целевого показателя</t>
  </si>
  <si>
    <t>Кол/-во</t>
  </si>
  <si>
    <t>Изьятие и резервирование земельных участков для строительства объектов местного значения.Контроль использования земельных участков</t>
  </si>
  <si>
    <t>Выполнение независимой профессиональной оценки по определению рыночной стоимости за земельные участки</t>
  </si>
  <si>
    <t xml:space="preserve">Подготовка топографо-геодезических  карт  на  базе современных автоматизированных  систем  и информационных технологий </t>
  </si>
  <si>
    <t>Формирование  ИСОГД</t>
  </si>
  <si>
    <t>Разработка и утверждение документов территориального планирования:-Нормативы градостроительного проектирования района, поселений-Схема территориального планирования-Генеральные планы-Правила землепользования и застройки</t>
  </si>
  <si>
    <t>Разработка градостроительной документации:-Проекты планировки территории</t>
  </si>
  <si>
    <t>Подбор  земельных участков для многоквартирного  жилищного строительства</t>
  </si>
  <si>
    <t>Подбор земельных участков для комплексного использования в целях малоэтажного жилищного строительства</t>
  </si>
  <si>
    <t>Демонтаж рекламных конструкций</t>
  </si>
  <si>
    <t>Формирование земельные участков для многодетных семей</t>
  </si>
  <si>
    <t>Формирование земельных участков для реализации с аукциона</t>
  </si>
  <si>
    <t>Формирование земельных участков для муниципальных нужд</t>
  </si>
  <si>
    <t>Выполнение карты (планов) объектов землеустройства -описание местоположения  границ населенных пунктов Рыбинского муниципального района и территориальных зон, входящих в них</t>
  </si>
  <si>
    <t>Размещение в ИСОГД документов, предусмотренных классификатором  ИСОГД  в растровом и векторном и формате с обеспечением их взаимосвязи с пространственными данными карты ИНГЕО</t>
  </si>
  <si>
    <t>Конвертация слоев документовтерриториального планирования в форматкарты ИНГЕО</t>
  </si>
  <si>
    <t>Разработка проектов зон охраны объектов культурного наследия</t>
  </si>
  <si>
    <t>Описание границ территориальных зон, установленных правилами землепользования и застройки поселений Ярославской области</t>
  </si>
  <si>
    <t>Доля социально-правовых запросов пользователей, исполненных в установленные сроки</t>
  </si>
  <si>
    <t>Выполнение заявок работников администрации в сфере вычислительной техники и информационных технологий</t>
  </si>
  <si>
    <t xml:space="preserve">Общий средне-разовый тираж газеты «Новая жизнь» </t>
  </si>
  <si>
    <t>Количество печатных страниц в рамках муниципального задания в Приложении к газете «Официальный вестник», формат А3</t>
  </si>
  <si>
    <t>экз.</t>
  </si>
  <si>
    <r>
      <t xml:space="preserve">Rcт = </t>
    </r>
    <r>
      <rPr>
        <sz val="14"/>
        <color theme="1"/>
        <rFont val="Symbol"/>
        <family val="1"/>
        <charset val="2"/>
      </rPr>
      <t>å</t>
    </r>
    <r>
      <rPr>
        <sz val="14"/>
        <color theme="1"/>
        <rFont val="Times New Roman"/>
        <family val="1"/>
        <charset val="204"/>
      </rPr>
      <t xml:space="preserve"> Ri/р</t>
    </r>
  </si>
  <si>
    <t>Высокорезультативная Rст &gt;95%</t>
  </si>
  <si>
    <t>Среднерезультативная 85% &lt; Rст &lt; 95%</t>
  </si>
  <si>
    <t>Высокоэффективная Еисп &gt; 100%</t>
  </si>
  <si>
    <t>Среднеэффективная 90% &lt; Еисп &lt;100%</t>
  </si>
  <si>
    <t>Низкоэффективная Еисп ≤ 90%</t>
  </si>
  <si>
    <t>Техническое, материальное, программное обеспечение рабочих местсотрудниковорганов местного самоуправления</t>
  </si>
  <si>
    <t>18</t>
  </si>
  <si>
    <t>18.1</t>
  </si>
  <si>
    <t>Муниципальная программа "Поддержка социально ориентированных некоммерческих организаций в Рыбинском районе"</t>
  </si>
  <si>
    <t>2110000000</t>
  </si>
  <si>
    <t>Оказание поддержки социально ориентированных некоммерческим организациям</t>
  </si>
  <si>
    <t>Количество СОНКО, получивших поддержку на областном и муниципальном уровне, в том числе финансовую, консультационную, информационную, имущественную</t>
  </si>
  <si>
    <t>Доля жителей Рыбинскогомуниципального района, участвующих в деятельности СО НКО, получивших поддержку в результате деятельности Программы</t>
  </si>
  <si>
    <t>Количество участников мероприятий, проводимых СОНКО, на территории Рыбинского муниципального района</t>
  </si>
  <si>
    <t>Количество некоммерческих организаций, включенных в федеральный реестр организаций, зарегистрированнх и осуществляющих свою деятельность на территории Рыбинского района, которым оказана поддержка (финансовая, методическая, информационная, организационная и имущественная)</t>
  </si>
  <si>
    <t xml:space="preserve">Формирование и ведение муниципального реестра СОНКО, осуществляющих свою деятельность на территории Рыбинского муниципального района и получающих поддержку из бюджета Рыбинского муниципального района </t>
  </si>
  <si>
    <t>Организация и проведение семинаров, круглых столов по вопросам деятельности СО НКО, обмену опытом</t>
  </si>
  <si>
    <t xml:space="preserve">Оказание содействие СОНКО по участию в конкурсе муниципальных программ поддержки СОНКО на предоставление субсидии из областного бюджета бюджетам муниципальных районов (городских округов) Ярославской области </t>
  </si>
  <si>
    <t xml:space="preserve">Освещение деятельности СОНКО через размещение информации в СМИ, сети Интернет </t>
  </si>
  <si>
    <t>Оказание имущественной поддержки СОНКО, уставная деятельность которых направлена на объединение ветеранов ВОВ, боевых действий, государственной и муниципальной службы, труда и правоохранительных органов в Рыбинском муниципальном районе Ярославской области, на безвозмездной основе</t>
  </si>
  <si>
    <t>Оказание поддержки (финансовой, методической, тнформационной, организационной и имущественной) некоммерческим организациям, включенным в реестр организаций, зарегистрированным и осуществляющим свою деятельность на территории Рыбинского района</t>
  </si>
  <si>
    <t xml:space="preserve">Предоставление субсидии СОНКО,уставная деятельность которых направлена на объединение ветеранов ВОВ, боевых действий, государственной и муниципальной службы, труда и правоохранительных органов в Рыбинском муниципальном районе Ярославской области, на конкурсной основе </t>
  </si>
  <si>
    <t>Количество пожилых людей, обученных на базе компьютерного класса</t>
  </si>
  <si>
    <t>Количество опубликованных выступлений, разъяснений в СМИ по вопросам социальной поддержки семьи и детей</t>
  </si>
  <si>
    <t>Количество работодателей муниципального района, которым оказана методическая и юридическая помощь по вопросам в сфере охраны труда</t>
  </si>
  <si>
    <t>Количество совещаний и семинаров по условиям и охране труда</t>
  </si>
  <si>
    <t>Количество организаций, принявших участие в муниципальном этапе всероссийского конкурса "Российская организация высокой социальной эффективности"</t>
  </si>
  <si>
    <t>Предоставление денежных выплат и компенсаций отдельным категориям граждан</t>
  </si>
  <si>
    <t>Количество граждан, получивших денежные выплаты и компенсации</t>
  </si>
  <si>
    <t>Доля инвалидов, в отношении которых осуществлялись мероприятия по реабилитации и (или) абилитации, в общей численности инвалидов Рыбинского муниципального района, имеющих такие рекомендации в индивидуальной программе реабилитации или абилитации (взрослые)</t>
  </si>
  <si>
    <t>Доля инвалидов, в отношении которых осуществлялись мероприятия по реабилитации и (или) абилитации, в общей численности инвалидов Рыбинского муниципального района, имеющих такие рекомендации в индивидуальной программе реабилитации или абилитации (дети)</t>
  </si>
  <si>
    <t xml:space="preserve">Доля организаций, предоставляющих реабилитационные и абилитационные услуги, подлежащих включению в систему комплексной реабилитации и абилитации инвалидов, в том числе детей-инвалидов, Рыбинского муниципального района, в общем числе реабилитационных организаций, расположенных на территории Рыбинского муниципального района </t>
  </si>
  <si>
    <t>Доля специалистов Рыбинского муниципального района, обеспечивающих оказание реабилитационных и абилитационных мероприятий инвалидам, в том числе детям-инвалидам, прошедших в текущем году обучение, в том числе по программам повышения квалификации, профессиональной переподготовки специалистов, в общей численности таких специалистов Рыбинского муниципального района</t>
  </si>
  <si>
    <t>Доля инвалидов, систематически занимающихся физической культурой и спортом, из числа инвалидов, не имеющих медицинских противопоказаний к занятиям физической культурой и спортом</t>
  </si>
  <si>
    <t>Доля общеобразовательных организаций, в которых создана универсальная безбарьерная среда для инклюзивного образования детей-инвалидов, в общем количестве общеобразовательных организаций</t>
  </si>
  <si>
    <t>Доля дошкольных образовательных организаций, в которых создана универсальная безбарьерная среда для инклюзивного образования детей-инвалидов, в общем количестве дошкольных образовательных организаций</t>
  </si>
  <si>
    <t>Мероприятия по развитию системы реабилитации инвалидов и повышению эффективности реабилитационных услуг</t>
  </si>
  <si>
    <t>Доля приоритетных объектов по обеспечениюих доступности для инвалидов и других маломобильных групп населения, имеющих актуализированные паспорта доступности объекта</t>
  </si>
  <si>
    <t>Доля объектов, в которых расположены учреждения социального обслуживания населения, доступных для инвалидов и других маломобильных групп населения</t>
  </si>
  <si>
    <t>Доля объектов жилищного фонда, доступных для 
инвалидов-колясочников и других МГН</t>
  </si>
  <si>
    <t xml:space="preserve">Доля работников, предоставляющих услуги населению и прошедших инструктирование или обучение для работы с инвалидами по вопросам, связанным с обеспечением доступности для них объектов и услуг в сферах полномочий в соответствии с законодательством Российской Федерации и законодательством Ярославской области, от общего количества таких работников, предоставляющих услуги населению </t>
  </si>
  <si>
    <t>4.3</t>
  </si>
  <si>
    <t>Мероприятия попредоставлению социальных гарантий инвалидов</t>
  </si>
  <si>
    <t>Доля инвалидов, обеспеченных по медицинским показаниям средствами реабилитации для инвалидов по перечню средств реабилитации, предоставляемых бесплатно за счет средств областного бюджета инвалидам, проживающим на территории Рыбинского муниципального района, в заявленной потребности в средствах реабилитации</t>
  </si>
  <si>
    <t>Муниципальная программа «Развитие сельского хозяйства и сельских территорий Рыбинского муниципального района»</t>
  </si>
  <si>
    <t>Перевод многоквартирных домов с централизованного теплоснабжения на индивидуальное</t>
  </si>
  <si>
    <t>количество домоа, ед.</t>
  </si>
  <si>
    <t>9.3</t>
  </si>
  <si>
    <t>Развитие туризма в Рыбинском муниципальном районе</t>
  </si>
  <si>
    <t>Количество новых объектов туристического показа</t>
  </si>
  <si>
    <t>Количество информационных ресурсов и баз данных</t>
  </si>
  <si>
    <t>Количество подписанных соглашений о сотрудничестве в сфере патриотического воспитания между органами государственной власти, общественными организациями, воинскими формированиями;</t>
  </si>
  <si>
    <t>штук</t>
  </si>
  <si>
    <t>мероприятий</t>
  </si>
  <si>
    <t>человек</t>
  </si>
  <si>
    <t>Количество жителей Рыбинского муниципального района, успешно сдавших нормы ГТО по отношению к запланированному количеству</t>
  </si>
  <si>
    <t>кол-во</t>
  </si>
  <si>
    <t>Обеспечение бесперебойного функционирования объектов теплоснабжения</t>
  </si>
  <si>
    <t>Исполнение краткосрочных планов по ремонту и содержанию объектов теплоснабжения</t>
  </si>
  <si>
    <t>Количество построенных очистных сооружений канализации</t>
  </si>
  <si>
    <t>Количество введенных в эксплуатацию очистных сооружений канализации</t>
  </si>
  <si>
    <t>Протяженность построенных канализационных сетей</t>
  </si>
  <si>
    <t>Протяженность введенных в эксплуатацию канализационных сетей</t>
  </si>
  <si>
    <t>2100000000</t>
  </si>
  <si>
    <t>Показатели в муниципальной программе разнятся с показателями подпрограммы</t>
  </si>
  <si>
    <t>Кредиторская задолженность отчетного года</t>
  </si>
  <si>
    <t>Средства федерального и областного бюджетов, не снятые вовремя</t>
  </si>
  <si>
    <t>14.3</t>
  </si>
  <si>
    <t>Обеспечение эпизоотического благополучия территории Рыбинского района</t>
  </si>
  <si>
    <t>Бюджет поселений, других МО</t>
  </si>
  <si>
    <t>Доля учреждений, выполнивших мероприятия по укреплению и развитию материально-технической базы учреждений, от обнго количества запланированных</t>
  </si>
  <si>
    <t>Замечания</t>
  </si>
  <si>
    <t>для граждан, страдающих психическими заболеваниями</t>
  </si>
  <si>
    <t>Количество семей, где создана приемная семья для граждан пожилого возраста и инвалидов, в том числе</t>
  </si>
  <si>
    <t>семьи</t>
  </si>
  <si>
    <t>Количество пожилых людей, принявших участие в меропариятиях (занятиях) по повышению финансовой грамотности</t>
  </si>
  <si>
    <t>Количество семей с детьми, получивших социальную помощь в рамках ВЦП (семей)</t>
  </si>
  <si>
    <t>Количество семей, получивших помощь на основе социального контракта</t>
  </si>
  <si>
    <t>Доля детей целевой группы, получивших услуги ранней помощи, в общей числе детей целевой группы Рыбинского район, нуждающихся в получении таких услуг</t>
  </si>
  <si>
    <t>Доля инвалидов (их законных или уполномоченных представителей), положительно оценивающих уровень доступности приоритетных объектов и услуг в приоритетных сферах жизнедеятельности, в общей численности опрошенных инвалидов (их законных или уполномоченных представителей), получивших услуги на приоритетных объектах в приоритетных сферах жизнедеятельности в Рыбинском районе</t>
  </si>
  <si>
    <t>ЦСР/ единицы измерения</t>
  </si>
  <si>
    <t>19</t>
  </si>
  <si>
    <t>Отловленные и содержащиеся на передержке животные без владельцев, возвращенные на прежние места их обитания</t>
  </si>
  <si>
    <t xml:space="preserve">Доля  учреждений  бюджетной  сферы,  предоставляющих достоверные энергетические декларации                            </t>
  </si>
  <si>
    <t>Внедрение  энергосервисных  контрактов в учреждениях бюджетной сферы</t>
  </si>
  <si>
    <t>Количество туристов и экскурсантов, посетивших Рыбинский район</t>
  </si>
  <si>
    <t>Количество мероприятий на иные цели</t>
  </si>
  <si>
    <t>Конкретный результат мероприятий разнится с целевым показателем</t>
  </si>
  <si>
    <t>В МП не указаны мероприятия, выполненные за счет внебюджетных источников</t>
  </si>
  <si>
    <t>Низкорезультативная      Rст ≤ 85%</t>
  </si>
  <si>
    <t>нет финансирования</t>
  </si>
  <si>
    <t>Отчет о реализации муниципальных программ Рыбинского муниципального района за 2022 год</t>
  </si>
  <si>
    <t xml:space="preserve">Состав расходов по целевым направлениям за 2022 год
</t>
  </si>
  <si>
    <t>2022</t>
  </si>
  <si>
    <t>Кол-во</t>
  </si>
  <si>
    <t>Число консультативных , совещательных и иных органов местного самоуправления, в деятельности которых принимают участие представители молодежи Рыбинского муниципального района</t>
  </si>
  <si>
    <t>Число участников Рыбинского района в молодёжной форумной кампании, а также других мероприятий в области молодёжной политики Всероссийского, регионального и межрегиональных уровней</t>
  </si>
  <si>
    <t xml:space="preserve">Число разработанных/ внедренных молодёжных  социальных проектов/инициатив </t>
  </si>
  <si>
    <t>0</t>
  </si>
  <si>
    <t>1809</t>
  </si>
  <si>
    <t>100</t>
  </si>
  <si>
    <t>56</t>
  </si>
  <si>
    <t>99</t>
  </si>
  <si>
    <t>Выполнение проекта лесоустройства</t>
  </si>
  <si>
    <t>количество</t>
  </si>
  <si>
    <t>Выполнение проекта по выведению зоны ограниченного хозяйственного использования в ООПТ</t>
  </si>
  <si>
    <t>Содержание помещений, занимаемых структурными подразделениями администрации Рыбинского МР в соответствии с санитарно-гигиеническими нормами, своевременная оплата связи, коммунальных услуг</t>
  </si>
  <si>
    <t>Повышение готовности администрации Рыбинского МР к реагированию на угрозу или возникновение чрезвычайных ситуаций, эффективности взаимодействия привлекаемых сил и средств районных служб при их совместных действиях ПО предупреждению и ликвидации чрезвычайных ситуаций</t>
  </si>
  <si>
    <t>Суммарное количество жителей, оформивших подписку на газету «Новая жизнь»</t>
  </si>
  <si>
    <t>Количество печатных страниц в рамках муниципального задания в газете «Новая жизнь», формат А3</t>
  </si>
  <si>
    <t>Доля обеспечения мероприятий по установлению и (или) поддержанию взаимовыгодного сотрудничества, формирование взаимовыгодных отношений в интересах Рыбинского муниципального района</t>
  </si>
  <si>
    <t>Протяженность планируемых к ремонту участков автомобильных дорог</t>
  </si>
  <si>
    <t xml:space="preserve">Выполнение работ по зимнему и летнему содержанию автомобильных дорог местного значения , находящихся вне границ населенных пунктов, относяцихся к собственности Рыбинского муниципального района и проходящих по территории сельских поселений согласно действующим стандартам и нормам </t>
  </si>
  <si>
    <t>Снижение количества судебных решений</t>
  </si>
  <si>
    <t>шт</t>
  </si>
  <si>
    <t>Доля автомобильных дорог местного значения, поставленных на кадастровый учет к общему количеству автомобильных дорог местного значения.</t>
  </si>
  <si>
    <t>Доля автомобильных дорог, утровень содержания которых соответствует требованиям технического регламента</t>
  </si>
  <si>
    <t>пог.м</t>
  </si>
  <si>
    <t>Количество мероприятий с участием социально ориентированных некоммерческих организаций ( не менее)</t>
  </si>
  <si>
    <t>Количество мероприятий с участием добровольческих (волонтерских) объединений в сыере культуры ( не менее)</t>
  </si>
  <si>
    <t>Количество участников клубных формирований (не менее)</t>
  </si>
  <si>
    <t xml:space="preserve">человек </t>
  </si>
  <si>
    <t>Число посещений библиотек муниципальных учреждений культуры (не менее)</t>
  </si>
  <si>
    <t>Количество учреждений культуры, в которых проведена подготовка к отопительному сезону</t>
  </si>
  <si>
    <t>Количество работников культуры , получивших компенсацию стоимости коммунальных услуг</t>
  </si>
  <si>
    <t>Количество информационна-методических и организационных мероприятий (семинары, проыессиональные конкурсы) (не менее)</t>
  </si>
  <si>
    <t>Количество районных и общесвенно значимых мероприятий, мероприятий по сохранению традиций и развитию народного творчества (не мене)</t>
  </si>
  <si>
    <t>Количество специалистов отрасли культуры, ежегодно повышающих квалиыикацию и проыессиональную компетенцию в рамках национального проекта "Культура"</t>
  </si>
  <si>
    <t>Количество муниципальных учреждений культуры, обслуживаемых МУ РМР "Централизованная бухгалтерия"</t>
  </si>
  <si>
    <t>Количество проведенных мероприятий , направленных на улучшение социального самочувствия жителей</t>
  </si>
  <si>
    <t>Количество  денежных поощрений лучшим сельским учреждениям культуры и лучшим работникам сельских учреждений культуры</t>
  </si>
  <si>
    <t>Количество муниципальных учреждений культуры, здания которых требуют комплексного капитального ремонта</t>
  </si>
  <si>
    <t>Количество муниципальных учреждений культуры, в которых выполнены противопожарные мероприятия</t>
  </si>
  <si>
    <t xml:space="preserve">Количество учреждений культуры, получивших современное оборудование
</t>
  </si>
  <si>
    <t xml:space="preserve">чел. </t>
  </si>
  <si>
    <t xml:space="preserve">Число детей , которым предоставлены услуги дошкольного образования в образовательных учреждениях , реализующих общеобразовательную программу дошкольного образования </t>
  </si>
  <si>
    <t>Число детей, которым предоставлены услуги общего образования в общеобразовательных учреждениях</t>
  </si>
  <si>
    <t xml:space="preserve">Число обучающихся с ограниченными возможностями здоровья, которым проедоставлены образовательные услуги в общетвенных учреждениях </t>
  </si>
  <si>
    <t>чел</t>
  </si>
  <si>
    <t xml:space="preserve">Число обучающихся, завершивших обучение по общеобразовательным программам среднего (полного) общего образования, подлежащих гогсударственной (итоговой) аттестации </t>
  </si>
  <si>
    <t>Число обучающихся, завершивших обучение по общеобразовательным программам основного общего образования, подлежащих государственной (итоговой) аттестации</t>
  </si>
  <si>
    <t>Число обучающихся, завершивших обучение по общеобразовательным программам начального общего образования и участвующих в мониторинге уровня учебных достижений</t>
  </si>
  <si>
    <t>Число школьных автобусов, используемых для доставки школьников к месту учебы</t>
  </si>
  <si>
    <t xml:space="preserve">Число дете, которым предоствлены услуги дополнительного образования </t>
  </si>
  <si>
    <t>Число обучающихся, которые получают компенсацию части проезда в учреждения дополнительного образования детей городского округа город Рыбинск</t>
  </si>
  <si>
    <t>Количество оздоровленных детей в лагерях с дневной формой прибывания</t>
  </si>
  <si>
    <t xml:space="preserve">Число детей-сирот и детей, оставшихся без попечения родителей, находящихся под опекой (попечительством), в приемных семьях </t>
  </si>
  <si>
    <t>Количество лиц из лица детей- сирот и детей, оставшихс без попечени родителей, находщихс на сопровождении по договору о социальной адаптации</t>
  </si>
  <si>
    <t>Количество детей, находщихс под опекой (попечительством), которые получают ежемесчную выплату на содержание ребенка</t>
  </si>
  <si>
    <t>Количество детей-сирот и джетей, оставшихс без попечения родителей, пользующихс правом бесплатного проезда в транспорте</t>
  </si>
  <si>
    <t xml:space="preserve">Выполнение комплекса мер по повышению эффективности использования энергетических ресурсов в социальной сфере </t>
  </si>
  <si>
    <t>12.2</t>
  </si>
  <si>
    <t xml:space="preserve">Выполнение комплекса мер по повышению эффективности использования энергетических ресурсов в коммунальном хозйстве </t>
  </si>
  <si>
    <t>1320000000</t>
  </si>
  <si>
    <t>76,0</t>
  </si>
  <si>
    <t>556,4</t>
  </si>
  <si>
    <t>1095,52</t>
  </si>
  <si>
    <t>12.3</t>
  </si>
  <si>
    <t>Выполнение комплекса мер по повышению эффективности использования энергетических ресурсов в жилищном фонде</t>
  </si>
  <si>
    <t>5.4</t>
  </si>
  <si>
    <t>Повышение уровн обеспечени коммунальными услугами отдельных категорий граждан Рыбинскогог муниципального района</t>
  </si>
  <si>
    <t>Оказание государственной поддержки отдельным категорим граждан дл проведени ремонта жилых помещений и (или) работ, направленных на повышение уровн обеспеченности их коммунальными услугами</t>
  </si>
  <si>
    <t>Количество подростков и молодежи, отдохнувших в профильных лагерях, сменах, социальных проектах</t>
  </si>
  <si>
    <t xml:space="preserve">Нарушение статьи 179 БК РФ: МП не приведена в соответствеие с решением о бюджете </t>
  </si>
  <si>
    <t>Протяженность дорог с твёрдым покрытием  и грунтовых дорог , не отыечающих нормативным требованиям</t>
  </si>
  <si>
    <t>Нарушение статьи 179 БК РФ: МП не приведена в соответствеие с решением о бюджете</t>
  </si>
  <si>
    <t>Целевой показатель МП, утвержденный Постановлением АРМР от 24.03.2023 №432, не соответствует отчетным данным</t>
  </si>
  <si>
    <t xml:space="preserve">Показатель не отражает  в полной мере конечную цель реализации данного мероприятия.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</si>
</sst>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р_._-;\-* #,##0.00_р_._-;_-* &quot;-&quot;??_р_._-;_-@_-"/>
    <numFmt numFmtId="165" formatCode="0000000000"/>
    <numFmt numFmtId="166" formatCode="00\.0\.0000;;"/>
    <numFmt numFmtId="167" formatCode="#,##0.00;[Red]\-#,##0.00;0.00"/>
    <numFmt numFmtId="168" formatCode="#,##0_ ;[Red]\-#,##0\ "/>
    <numFmt numFmtId="169" formatCode="#,##0.00_ ;[Red]\-#,##0.00\ "/>
    <numFmt numFmtId="170" formatCode="#,##0.0"/>
    <numFmt numFmtId="171" formatCode="#,##0.0_ ;[Red]\-#,##0.0\ "/>
  </numFmts>
  <fonts count="37" x14ac:knownFonts="1">
    <font>
      <sz val="11"/>
      <color theme="1"/>
      <name val="Calibri"/>
      <family val="2"/>
      <scheme val="minor"/>
    </font>
    <font>
      <sz val="11"/>
      <color theme="1"/>
      <name val="Calibri"/>
      <family val="2"/>
      <charset val="204"/>
      <scheme val="minor"/>
    </font>
    <font>
      <sz val="10"/>
      <name val="Arial"/>
      <family val="2"/>
      <charset val="204"/>
    </font>
    <font>
      <sz val="12"/>
      <name val="Times New Roman"/>
      <family val="1"/>
      <charset val="204"/>
    </font>
    <font>
      <sz val="11"/>
      <color theme="1"/>
      <name val="Times New Roman"/>
      <family val="1"/>
      <charset val="204"/>
    </font>
    <font>
      <sz val="10"/>
      <color theme="1"/>
      <name val="Times New Roman"/>
      <family val="1"/>
      <charset val="204"/>
    </font>
    <font>
      <b/>
      <sz val="12"/>
      <name val="Times New Roman"/>
      <family val="1"/>
      <charset val="204"/>
    </font>
    <font>
      <sz val="12"/>
      <color theme="1"/>
      <name val="Times New Roman"/>
      <family val="1"/>
      <charset val="204"/>
    </font>
    <font>
      <sz val="10"/>
      <name val="Times New Roman"/>
      <family val="1"/>
      <charset val="204"/>
    </font>
    <font>
      <b/>
      <sz val="12"/>
      <color theme="1"/>
      <name val="Times New Roman"/>
      <family val="1"/>
      <charset val="204"/>
    </font>
    <font>
      <b/>
      <sz val="12"/>
      <color rgb="FFFF0000"/>
      <name val="Times New Roman"/>
      <family val="1"/>
      <charset val="204"/>
    </font>
    <font>
      <b/>
      <sz val="10"/>
      <color theme="1"/>
      <name val="Times New Roman"/>
      <family val="1"/>
      <charset val="204"/>
    </font>
    <font>
      <sz val="11"/>
      <color theme="1"/>
      <name val="Calibri"/>
      <family val="2"/>
      <scheme val="minor"/>
    </font>
    <font>
      <sz val="12"/>
      <color rgb="FF000000"/>
      <name val="Times New Roman"/>
      <family val="1"/>
      <charset val="204"/>
    </font>
    <font>
      <b/>
      <sz val="8"/>
      <name val="Arial"/>
      <family val="2"/>
      <charset val="204"/>
    </font>
    <font>
      <b/>
      <sz val="10"/>
      <name val="Arial"/>
      <family val="2"/>
      <charset val="204"/>
    </font>
    <font>
      <sz val="8"/>
      <name val="Arial"/>
      <family val="2"/>
      <charset val="204"/>
    </font>
    <font>
      <b/>
      <sz val="11"/>
      <color theme="1"/>
      <name val="Calibri"/>
      <family val="2"/>
      <charset val="204"/>
      <scheme val="minor"/>
    </font>
    <font>
      <sz val="14"/>
      <color theme="1"/>
      <name val="Times New Roman"/>
      <family val="1"/>
      <charset val="204"/>
    </font>
    <font>
      <sz val="14"/>
      <color rgb="FFFF0000"/>
      <name val="Times New Roman"/>
      <family val="1"/>
      <charset val="204"/>
    </font>
    <font>
      <sz val="12"/>
      <color rgb="FFFF0000"/>
      <name val="Times New Roman"/>
      <family val="1"/>
      <charset val="204"/>
    </font>
    <font>
      <i/>
      <sz val="12"/>
      <color theme="1"/>
      <name val="Times New Roman"/>
      <family val="1"/>
      <charset val="204"/>
    </font>
    <font>
      <sz val="11"/>
      <color rgb="FFFF0000"/>
      <name val="Times New Roman"/>
      <family val="1"/>
      <charset val="204"/>
    </font>
    <font>
      <sz val="14"/>
      <color theme="1"/>
      <name val="Symbol"/>
      <family val="1"/>
      <charset val="2"/>
    </font>
    <font>
      <b/>
      <sz val="14"/>
      <name val="Times New Roman"/>
      <family val="1"/>
      <charset val="204"/>
    </font>
    <font>
      <b/>
      <sz val="14"/>
      <color theme="1"/>
      <name val="Times New Roman"/>
      <family val="1"/>
      <charset val="204"/>
    </font>
    <font>
      <sz val="14"/>
      <name val="Times New Roman"/>
      <family val="1"/>
      <charset val="204"/>
    </font>
    <font>
      <i/>
      <sz val="14"/>
      <color theme="1"/>
      <name val="Times New Roman"/>
      <family val="1"/>
      <charset val="204"/>
    </font>
    <font>
      <i/>
      <sz val="14"/>
      <color rgb="FFFF0000"/>
      <name val="Times New Roman"/>
      <family val="1"/>
      <charset val="204"/>
    </font>
    <font>
      <b/>
      <sz val="12"/>
      <color rgb="FF92D050"/>
      <name val="Times New Roman"/>
      <family val="1"/>
      <charset val="204"/>
    </font>
    <font>
      <sz val="13"/>
      <color theme="1"/>
      <name val="Times New Roman"/>
      <family val="1"/>
      <charset val="204"/>
    </font>
    <font>
      <sz val="16"/>
      <color theme="1"/>
      <name val="Times New Roman"/>
      <family val="1"/>
      <charset val="204"/>
    </font>
    <font>
      <sz val="9"/>
      <color indexed="81"/>
      <name val="Tahoma"/>
      <family val="2"/>
      <charset val="204"/>
    </font>
    <font>
      <b/>
      <sz val="9"/>
      <color indexed="81"/>
      <name val="Tahoma"/>
      <family val="2"/>
      <charset val="204"/>
    </font>
    <font>
      <b/>
      <sz val="20"/>
      <color theme="1"/>
      <name val="Times New Roman"/>
      <family val="1"/>
      <charset val="204"/>
    </font>
    <font>
      <sz val="11"/>
      <name val="Times New Roman"/>
      <family val="1"/>
      <charset val="204"/>
    </font>
    <font>
      <sz val="16"/>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2" fillId="0" borderId="0"/>
    <xf numFmtId="0" fontId="1" fillId="0" borderId="0"/>
    <xf numFmtId="0" fontId="2" fillId="0" borderId="0"/>
    <xf numFmtId="164" fontId="12" fillId="0" borderId="0" applyFont="0" applyFill="0" applyBorder="0" applyAlignment="0" applyProtection="0"/>
    <xf numFmtId="9" fontId="12" fillId="0" borderId="0" applyFont="0" applyFill="0" applyBorder="0" applyAlignment="0" applyProtection="0"/>
  </cellStyleXfs>
  <cellXfs count="228">
    <xf numFmtId="0" fontId="0" fillId="0" borderId="0" xfId="0"/>
    <xf numFmtId="0" fontId="5" fillId="0" borderId="0" xfId="0" applyFont="1"/>
    <xf numFmtId="165" fontId="6" fillId="0" borderId="1" xfId="3" applyNumberFormat="1" applyFont="1" applyBorder="1" applyAlignment="1" applyProtection="1">
      <alignment horizontal="left" vertical="center" wrapText="1"/>
      <protection hidden="1"/>
    </xf>
    <xf numFmtId="166" fontId="3" fillId="0" borderId="1" xfId="3" applyNumberFormat="1" applyFont="1" applyBorder="1" applyAlignment="1" applyProtection="1">
      <alignment horizontal="center" vertical="center"/>
      <protection hidden="1"/>
    </xf>
    <xf numFmtId="0" fontId="7" fillId="0" borderId="1" xfId="0" applyFont="1" applyBorder="1" applyAlignment="1">
      <alignment vertical="center"/>
    </xf>
    <xf numFmtId="0" fontId="7" fillId="0" borderId="0" xfId="0" applyFont="1"/>
    <xf numFmtId="0" fontId="5" fillId="0" borderId="1" xfId="0" applyFont="1" applyBorder="1" applyAlignment="1">
      <alignment vertical="center"/>
    </xf>
    <xf numFmtId="49" fontId="7"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0" fontId="7" fillId="4" borderId="1" xfId="0" applyFont="1" applyFill="1" applyBorder="1" applyAlignment="1">
      <alignment vertical="center"/>
    </xf>
    <xf numFmtId="49" fontId="8" fillId="0" borderId="1" xfId="0" applyNumberFormat="1" applyFont="1" applyBorder="1" applyAlignment="1">
      <alignment horizontal="center" vertical="center" wrapText="1"/>
    </xf>
    <xf numFmtId="0" fontId="8" fillId="0" borderId="1" xfId="0" applyFont="1" applyBorder="1" applyAlignment="1">
      <alignment vertical="center"/>
    </xf>
    <xf numFmtId="0" fontId="4" fillId="0" borderId="1" xfId="0" applyFont="1" applyBorder="1" applyAlignment="1">
      <alignment horizontal="center" vertical="center" wrapText="1"/>
    </xf>
    <xf numFmtId="49" fontId="4" fillId="0" borderId="0" xfId="0" applyNumberFormat="1" applyFont="1" applyAlignment="1">
      <alignment horizontal="center" vertical="center" wrapText="1"/>
    </xf>
    <xf numFmtId="0" fontId="4" fillId="0" borderId="0" xfId="0" applyFont="1" applyAlignment="1">
      <alignment vertical="center"/>
    </xf>
    <xf numFmtId="0" fontId="9" fillId="0" borderId="1" xfId="0" applyFont="1" applyBorder="1" applyAlignment="1">
      <alignment vertical="center"/>
    </xf>
    <xf numFmtId="0" fontId="9" fillId="0" borderId="0" xfId="0" applyFont="1"/>
    <xf numFmtId="0" fontId="9" fillId="4" borderId="1" xfId="0" applyFont="1" applyFill="1" applyBorder="1" applyAlignment="1">
      <alignment vertical="center"/>
    </xf>
    <xf numFmtId="0" fontId="10" fillId="4" borderId="1" xfId="0" applyFont="1" applyFill="1" applyBorder="1" applyAlignment="1">
      <alignment vertical="center"/>
    </xf>
    <xf numFmtId="0" fontId="7" fillId="0" borderId="1" xfId="0" applyFont="1" applyBorder="1" applyAlignment="1">
      <alignment vertical="center" wrapText="1"/>
    </xf>
    <xf numFmtId="49" fontId="9" fillId="0" borderId="1" xfId="0" applyNumberFormat="1" applyFont="1" applyBorder="1" applyAlignment="1">
      <alignment horizontal="center" vertical="center" wrapText="1"/>
    </xf>
    <xf numFmtId="0" fontId="10" fillId="3" borderId="1" xfId="0" applyFont="1" applyFill="1" applyBorder="1" applyAlignment="1">
      <alignment vertical="center"/>
    </xf>
    <xf numFmtId="0" fontId="9" fillId="2" borderId="1" xfId="0" applyFont="1" applyFill="1" applyBorder="1" applyAlignment="1">
      <alignment vertical="center"/>
    </xf>
    <xf numFmtId="166" fontId="3" fillId="0" borderId="2" xfId="3" applyNumberFormat="1" applyFont="1" applyBorder="1" applyAlignment="1" applyProtection="1">
      <alignment horizontal="center" vertical="center"/>
      <protection hidden="1"/>
    </xf>
    <xf numFmtId="0" fontId="7" fillId="0" borderId="3" xfId="0" applyFont="1" applyBorder="1" applyAlignment="1">
      <alignment horizontal="center" vertical="center" wrapText="1"/>
    </xf>
    <xf numFmtId="0" fontId="9" fillId="0" borderId="1" xfId="0" applyFont="1" applyBorder="1" applyAlignment="1">
      <alignment horizontal="right" vertical="center" wrapText="1"/>
    </xf>
    <xf numFmtId="49" fontId="7" fillId="0" borderId="2" xfId="0" applyNumberFormat="1" applyFont="1" applyBorder="1" applyAlignment="1">
      <alignment horizontal="center" vertical="center" wrapText="1"/>
    </xf>
    <xf numFmtId="0" fontId="7" fillId="0" borderId="0" xfId="0" applyFont="1" applyAlignment="1">
      <alignment vertical="center"/>
    </xf>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0" fontId="6" fillId="0" borderId="0" xfId="0" applyFont="1" applyAlignment="1">
      <alignment vertical="center"/>
    </xf>
    <xf numFmtId="0" fontId="4" fillId="0" borderId="0" xfId="0" applyFont="1"/>
    <xf numFmtId="0" fontId="7" fillId="0" borderId="1" xfId="0" applyFont="1" applyBorder="1" applyAlignment="1">
      <alignment wrapText="1"/>
    </xf>
    <xf numFmtId="49" fontId="3" fillId="0" borderId="1" xfId="0" applyNumberFormat="1" applyFont="1" applyBorder="1" applyAlignment="1">
      <alignment horizontal="center" vertical="center" wrapText="1"/>
    </xf>
    <xf numFmtId="9" fontId="7" fillId="0" borderId="1" xfId="5" applyFont="1" applyBorder="1" applyAlignment="1">
      <alignment horizontal="center" vertical="center"/>
    </xf>
    <xf numFmtId="4" fontId="3" fillId="0" borderId="9" xfId="0" applyNumberFormat="1" applyFont="1" applyBorder="1" applyAlignment="1">
      <alignment horizontal="right" vertical="center" wrapText="1"/>
    </xf>
    <xf numFmtId="9" fontId="9" fillId="0" borderId="1" xfId="5" applyFont="1" applyBorder="1" applyAlignment="1">
      <alignment horizontal="center" vertical="center"/>
    </xf>
    <xf numFmtId="4" fontId="7" fillId="0" borderId="1" xfId="4" applyNumberFormat="1" applyFont="1" applyFill="1" applyBorder="1" applyAlignment="1">
      <alignment horizontal="right" vertical="center"/>
    </xf>
    <xf numFmtId="0" fontId="7" fillId="0" borderId="0" xfId="0" applyFont="1" applyAlignment="1">
      <alignment horizontal="left"/>
    </xf>
    <xf numFmtId="170" fontId="7" fillId="0" borderId="0" xfId="0" applyNumberFormat="1" applyFont="1"/>
    <xf numFmtId="9" fontId="7" fillId="0" borderId="0" xfId="5" applyFont="1"/>
    <xf numFmtId="4" fontId="7" fillId="0" borderId="0" xfId="0" applyNumberFormat="1" applyFont="1"/>
    <xf numFmtId="165" fontId="14" fillId="0" borderId="1" xfId="3" applyNumberFormat="1" applyFont="1" applyBorder="1" applyAlignment="1" applyProtection="1">
      <alignment horizontal="left" vertical="center" wrapText="1"/>
      <protection hidden="1"/>
    </xf>
    <xf numFmtId="166" fontId="14" fillId="0" borderId="1" xfId="3" applyNumberFormat="1" applyFont="1" applyBorder="1" applyAlignment="1" applyProtection="1">
      <alignment horizontal="center" vertical="center"/>
      <protection hidden="1"/>
    </xf>
    <xf numFmtId="167" fontId="15" fillId="0" borderId="1" xfId="3" applyNumberFormat="1" applyFont="1" applyBorder="1" applyAlignment="1" applyProtection="1">
      <alignment horizontal="right" vertical="center"/>
      <protection hidden="1"/>
    </xf>
    <xf numFmtId="167" fontId="14" fillId="0" borderId="0" xfId="3" applyNumberFormat="1" applyFont="1" applyAlignment="1" applyProtection="1">
      <alignment horizontal="right" vertical="center"/>
      <protection hidden="1"/>
    </xf>
    <xf numFmtId="165" fontId="14" fillId="5" borderId="1" xfId="3" applyNumberFormat="1" applyFont="1" applyFill="1" applyBorder="1" applyAlignment="1" applyProtection="1">
      <alignment horizontal="left" vertical="center" wrapText="1"/>
      <protection hidden="1"/>
    </xf>
    <xf numFmtId="166" fontId="14" fillId="5" borderId="1" xfId="3" applyNumberFormat="1" applyFont="1" applyFill="1" applyBorder="1" applyAlignment="1" applyProtection="1">
      <alignment horizontal="center" vertical="center"/>
      <protection hidden="1"/>
    </xf>
    <xf numFmtId="167" fontId="15" fillId="5" borderId="1" xfId="3" applyNumberFormat="1" applyFont="1" applyFill="1" applyBorder="1" applyAlignment="1" applyProtection="1">
      <alignment horizontal="right" vertical="center"/>
      <protection hidden="1"/>
    </xf>
    <xf numFmtId="167" fontId="16" fillId="0" borderId="1" xfId="3" applyNumberFormat="1" applyFont="1" applyBorder="1" applyAlignment="1" applyProtection="1">
      <alignment horizontal="right" vertical="center"/>
      <protection hidden="1"/>
    </xf>
    <xf numFmtId="1" fontId="14" fillId="5" borderId="1" xfId="3" applyNumberFormat="1" applyFont="1" applyFill="1" applyBorder="1" applyAlignment="1" applyProtection="1">
      <alignment horizontal="center" vertical="center"/>
      <protection hidden="1"/>
    </xf>
    <xf numFmtId="166" fontId="6" fillId="0" borderId="2" xfId="3" applyNumberFormat="1" applyFont="1" applyBorder="1" applyAlignment="1" applyProtection="1">
      <alignment horizontal="center" vertical="center"/>
      <protection hidden="1"/>
    </xf>
    <xf numFmtId="0" fontId="18" fillId="0" borderId="1" xfId="0" applyFont="1" applyBorder="1" applyAlignment="1">
      <alignment horizontal="center" vertical="center" wrapText="1"/>
    </xf>
    <xf numFmtId="49" fontId="6" fillId="0" borderId="2" xfId="3" applyNumberFormat="1" applyFont="1" applyBorder="1" applyAlignment="1" applyProtection="1">
      <alignment horizontal="center" vertical="center"/>
      <protection hidden="1"/>
    </xf>
    <xf numFmtId="166" fontId="6" fillId="0" borderId="1" xfId="3" applyNumberFormat="1" applyFont="1" applyBorder="1" applyAlignment="1" applyProtection="1">
      <alignment horizontal="center" vertical="center"/>
      <protection hidden="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3" fillId="0" borderId="1" xfId="0" applyFont="1" applyBorder="1" applyAlignment="1">
      <alignment horizontal="left" vertical="center" wrapText="1"/>
    </xf>
    <xf numFmtId="0" fontId="20" fillId="0" borderId="1" xfId="0" applyFont="1" applyBorder="1" applyAlignment="1">
      <alignment horizontal="center" vertical="center" wrapText="1"/>
    </xf>
    <xf numFmtId="0" fontId="22" fillId="0" borderId="1" xfId="0" applyFont="1" applyBorder="1" applyAlignment="1">
      <alignment horizontal="center" vertical="center" wrapText="1"/>
    </xf>
    <xf numFmtId="49" fontId="19" fillId="0" borderId="1" xfId="0" applyNumberFormat="1" applyFont="1" applyBorder="1" applyAlignment="1">
      <alignment horizontal="center" vertical="center" wrapText="1"/>
    </xf>
    <xf numFmtId="49" fontId="18" fillId="0" borderId="1"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0" xfId="0" applyFont="1" applyAlignment="1">
      <alignment vertical="center" wrapText="1"/>
    </xf>
    <xf numFmtId="0" fontId="18" fillId="0" borderId="5" xfId="0" applyFont="1" applyBorder="1" applyAlignment="1">
      <alignment horizontal="center" vertical="center" wrapText="1"/>
    </xf>
    <xf numFmtId="4" fontId="18" fillId="0" borderId="1" xfId="0" applyNumberFormat="1" applyFont="1" applyBorder="1" applyAlignment="1">
      <alignment horizontal="center" vertical="center" wrapText="1"/>
    </xf>
    <xf numFmtId="167" fontId="24" fillId="0" borderId="2" xfId="3" applyNumberFormat="1" applyFont="1" applyBorder="1" applyAlignment="1" applyProtection="1">
      <alignment horizontal="center" vertical="center"/>
      <protection hidden="1"/>
    </xf>
    <xf numFmtId="0" fontId="18" fillId="0" borderId="1" xfId="0" applyFont="1" applyBorder="1" applyAlignment="1">
      <alignment vertical="center"/>
    </xf>
    <xf numFmtId="0" fontId="25" fillId="0" borderId="1" xfId="0" applyFont="1" applyBorder="1" applyAlignment="1">
      <alignment vertical="center"/>
    </xf>
    <xf numFmtId="0" fontId="26" fillId="0" borderId="1" xfId="0" applyFont="1" applyBorder="1" applyAlignment="1">
      <alignment horizontal="center" vertical="center" wrapText="1"/>
    </xf>
    <xf numFmtId="0" fontId="18" fillId="0" borderId="1" xfId="0" applyFont="1" applyBorder="1" applyAlignment="1">
      <alignment horizontal="center" wrapText="1"/>
    </xf>
    <xf numFmtId="0" fontId="27" fillId="0" borderId="1" xfId="0" applyFont="1" applyBorder="1" applyAlignment="1">
      <alignment horizontal="center" vertical="center" wrapText="1"/>
    </xf>
    <xf numFmtId="0" fontId="25" fillId="0" borderId="3" xfId="0" applyFont="1" applyBorder="1" applyAlignment="1">
      <alignment vertical="center"/>
    </xf>
    <xf numFmtId="0" fontId="18" fillId="0" borderId="1" xfId="0" applyFont="1" applyBorder="1" applyAlignment="1">
      <alignment horizontal="center" vertical="center"/>
    </xf>
    <xf numFmtId="168" fontId="26" fillId="0" borderId="1" xfId="3" applyNumberFormat="1" applyFont="1" applyBorder="1" applyAlignment="1" applyProtection="1">
      <alignment horizontal="center" vertical="center"/>
      <protection hidden="1"/>
    </xf>
    <xf numFmtId="168" fontId="19" fillId="0" borderId="1" xfId="3" applyNumberFormat="1" applyFont="1" applyBorder="1" applyAlignment="1" applyProtection="1">
      <alignment horizontal="center" vertical="center"/>
      <protection hidden="1"/>
    </xf>
    <xf numFmtId="168" fontId="26" fillId="0" borderId="2" xfId="3" applyNumberFormat="1" applyFont="1" applyBorder="1" applyAlignment="1" applyProtection="1">
      <alignment horizontal="center" vertical="center"/>
      <protection hidden="1"/>
    </xf>
    <xf numFmtId="0" fontId="18" fillId="0" borderId="3" xfId="0" applyFont="1" applyBorder="1" applyAlignment="1">
      <alignment horizontal="center" vertical="center" wrapText="1"/>
    </xf>
    <xf numFmtId="167" fontId="24" fillId="0" borderId="1" xfId="3" applyNumberFormat="1" applyFont="1" applyBorder="1" applyAlignment="1" applyProtection="1">
      <alignment horizontal="center" vertical="center"/>
      <protection hidden="1"/>
    </xf>
    <xf numFmtId="2" fontId="25" fillId="0" borderId="1" xfId="0" applyNumberFormat="1" applyFont="1" applyBorder="1" applyAlignment="1">
      <alignment vertical="center" wrapText="1"/>
    </xf>
    <xf numFmtId="0" fontId="26" fillId="0" borderId="1" xfId="0" applyFont="1" applyBorder="1" applyAlignment="1">
      <alignment vertical="center"/>
    </xf>
    <xf numFmtId="0" fontId="24" fillId="0" borderId="1" xfId="0" applyFont="1" applyBorder="1" applyAlignment="1">
      <alignment vertical="center"/>
    </xf>
    <xf numFmtId="167" fontId="26" fillId="0" borderId="2" xfId="3" applyNumberFormat="1" applyFont="1" applyBorder="1" applyAlignment="1" applyProtection="1">
      <alignment horizontal="center" vertical="center"/>
      <protection hidden="1"/>
    </xf>
    <xf numFmtId="169" fontId="25" fillId="0" borderId="1" xfId="0" applyNumberFormat="1" applyFont="1" applyBorder="1" applyAlignment="1">
      <alignment horizontal="center" vertical="center"/>
    </xf>
    <xf numFmtId="0" fontId="18" fillId="0" borderId="0" xfId="0" applyFont="1" applyAlignment="1">
      <alignment vertical="center"/>
    </xf>
    <xf numFmtId="0" fontId="18" fillId="0" borderId="0" xfId="0" applyFont="1" applyAlignment="1">
      <alignment horizontal="center" vertical="center"/>
    </xf>
    <xf numFmtId="4" fontId="25" fillId="0" borderId="1" xfId="0" applyNumberFormat="1" applyFont="1" applyBorder="1" applyAlignment="1">
      <alignment horizontal="center" vertical="center"/>
    </xf>
    <xf numFmtId="4" fontId="18" fillId="0" borderId="1" xfId="0" applyNumberFormat="1" applyFont="1" applyBorder="1" applyAlignment="1">
      <alignment horizontal="center"/>
    </xf>
    <xf numFmtId="4" fontId="18" fillId="0" borderId="1" xfId="0" applyNumberFormat="1" applyFont="1" applyBorder="1" applyAlignment="1">
      <alignment horizontal="center" vertical="center"/>
    </xf>
    <xf numFmtId="4" fontId="18" fillId="0" borderId="3" xfId="0" applyNumberFormat="1" applyFont="1" applyBorder="1" applyAlignment="1">
      <alignment horizontal="center" vertical="center"/>
    </xf>
    <xf numFmtId="4" fontId="26" fillId="0" borderId="1" xfId="0" applyNumberFormat="1" applyFont="1" applyBorder="1" applyAlignment="1">
      <alignment horizontal="center" vertical="center"/>
    </xf>
    <xf numFmtId="4" fontId="18" fillId="0" borderId="0" xfId="0" applyNumberFormat="1" applyFont="1" applyAlignment="1">
      <alignment horizontal="center" vertical="center"/>
    </xf>
    <xf numFmtId="49" fontId="6" fillId="0" borderId="1" xfId="3" applyNumberFormat="1" applyFont="1" applyBorder="1" applyAlignment="1" applyProtection="1">
      <alignment horizontal="center" vertical="center"/>
      <protection hidden="1"/>
    </xf>
    <xf numFmtId="166" fontId="6" fillId="0" borderId="1" xfId="3" applyNumberFormat="1" applyFont="1" applyBorder="1" applyAlignment="1" applyProtection="1">
      <alignment vertical="center"/>
      <protection hidden="1"/>
    </xf>
    <xf numFmtId="0" fontId="28" fillId="0" borderId="1" xfId="0" applyFont="1" applyBorder="1" applyAlignment="1">
      <alignment horizontal="center" vertical="center" wrapText="1"/>
    </xf>
    <xf numFmtId="0" fontId="11" fillId="4" borderId="1" xfId="0" applyFont="1" applyFill="1" applyBorder="1" applyAlignment="1">
      <alignment vertical="center"/>
    </xf>
    <xf numFmtId="0" fontId="11" fillId="0" borderId="0" xfId="0" applyFont="1" applyAlignment="1">
      <alignment vertical="center"/>
    </xf>
    <xf numFmtId="0" fontId="19" fillId="0" borderId="3" xfId="0" applyFont="1" applyBorder="1" applyAlignment="1">
      <alignment horizontal="center" vertical="center" wrapText="1"/>
    </xf>
    <xf numFmtId="0" fontId="29" fillId="4" borderId="1" xfId="0" applyFont="1" applyFill="1" applyBorder="1" applyAlignment="1">
      <alignment vertical="center"/>
    </xf>
    <xf numFmtId="165" fontId="6" fillId="0" borderId="1" xfId="3" applyNumberFormat="1" applyFont="1" applyBorder="1" applyAlignment="1" applyProtection="1">
      <alignment horizontal="right" vertical="center" wrapText="1"/>
      <protection hidden="1"/>
    </xf>
    <xf numFmtId="49" fontId="3" fillId="0" borderId="1" xfId="3" applyNumberFormat="1" applyFont="1" applyBorder="1" applyAlignment="1" applyProtection="1">
      <alignment horizontal="center" vertical="center"/>
      <protection hidden="1"/>
    </xf>
    <xf numFmtId="0" fontId="18" fillId="0" borderId="1" xfId="0" applyFont="1" applyBorder="1" applyAlignment="1">
      <alignment vertical="center" wrapText="1"/>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167" fontId="25" fillId="0" borderId="2" xfId="3" applyNumberFormat="1" applyFont="1" applyBorder="1" applyAlignment="1" applyProtection="1">
      <alignment horizontal="center" vertical="center"/>
      <protection hidden="1"/>
    </xf>
    <xf numFmtId="166" fontId="9" fillId="0" borderId="1" xfId="3" applyNumberFormat="1" applyFont="1" applyBorder="1" applyAlignment="1" applyProtection="1">
      <alignment vertical="center"/>
      <protection hidden="1"/>
    </xf>
    <xf numFmtId="168" fontId="18" fillId="0" borderId="1" xfId="3" applyNumberFormat="1" applyFont="1" applyBorder="1" applyAlignment="1" applyProtection="1">
      <alignment horizontal="center" vertical="center"/>
      <protection hidden="1"/>
    </xf>
    <xf numFmtId="167" fontId="25" fillId="0" borderId="1" xfId="3" applyNumberFormat="1" applyFont="1" applyBorder="1" applyAlignment="1" applyProtection="1">
      <alignment horizontal="center" vertical="center"/>
      <protection hidden="1"/>
    </xf>
    <xf numFmtId="167" fontId="18" fillId="0" borderId="2" xfId="3" applyNumberFormat="1" applyFont="1" applyBorder="1" applyAlignment="1" applyProtection="1">
      <alignment horizontal="center" vertical="center"/>
      <protection hidden="1"/>
    </xf>
    <xf numFmtId="49" fontId="14" fillId="5" borderId="1" xfId="3" applyNumberFormat="1" applyFont="1" applyFill="1" applyBorder="1" applyAlignment="1" applyProtection="1">
      <alignment horizontal="center" vertical="center"/>
      <protection hidden="1"/>
    </xf>
    <xf numFmtId="0" fontId="18" fillId="4"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5" fillId="0" borderId="1" xfId="0" applyFont="1" applyBorder="1" applyAlignment="1">
      <alignment horizontal="center" vertical="center"/>
    </xf>
    <xf numFmtId="0" fontId="9" fillId="4" borderId="1" xfId="0" applyFont="1" applyFill="1" applyBorder="1" applyAlignment="1">
      <alignment horizontal="center" vertical="center"/>
    </xf>
    <xf numFmtId="0" fontId="7" fillId="4" borderId="1" xfId="0" applyFont="1" applyFill="1" applyBorder="1" applyAlignment="1">
      <alignment horizontal="center" vertical="center"/>
    </xf>
    <xf numFmtId="0" fontId="9" fillId="0" borderId="1" xfId="0" applyFont="1" applyBorder="1" applyAlignment="1">
      <alignment horizontal="center" vertical="center"/>
    </xf>
    <xf numFmtId="0" fontId="5" fillId="4" borderId="1" xfId="0" applyFont="1" applyFill="1" applyBorder="1" applyAlignment="1">
      <alignment horizontal="center" vertical="center"/>
    </xf>
    <xf numFmtId="0" fontId="11" fillId="0" borderId="1" xfId="0" applyFont="1" applyBorder="1" applyAlignment="1">
      <alignment horizontal="center" vertical="center"/>
    </xf>
    <xf numFmtId="0" fontId="8" fillId="0" borderId="1" xfId="0" applyFont="1" applyBorder="1" applyAlignment="1">
      <alignment horizontal="center" vertical="center"/>
    </xf>
    <xf numFmtId="0" fontId="6" fillId="4" borderId="1" xfId="0" applyFont="1" applyFill="1" applyBorder="1" applyAlignment="1">
      <alignment horizontal="center" vertical="center"/>
    </xf>
    <xf numFmtId="0" fontId="4" fillId="0" borderId="0" xfId="0" applyFont="1" applyAlignment="1">
      <alignment horizontal="center" vertical="center"/>
    </xf>
    <xf numFmtId="0" fontId="0" fillId="2" borderId="0" xfId="0" applyFill="1"/>
    <xf numFmtId="0" fontId="17" fillId="2" borderId="1" xfId="0" applyFont="1" applyFill="1" applyBorder="1" applyAlignment="1">
      <alignment vertical="center"/>
    </xf>
    <xf numFmtId="0" fontId="0" fillId="2" borderId="1" xfId="0" applyFill="1" applyBorder="1" applyAlignment="1">
      <alignment vertical="center" wrapText="1"/>
    </xf>
    <xf numFmtId="169" fontId="0" fillId="2" borderId="1" xfId="0" applyNumberFormat="1" applyFill="1" applyBorder="1"/>
    <xf numFmtId="4" fontId="0" fillId="2" borderId="1" xfId="0" applyNumberFormat="1" applyFill="1" applyBorder="1"/>
    <xf numFmtId="0" fontId="0" fillId="2" borderId="1" xfId="0" applyFill="1" applyBorder="1"/>
    <xf numFmtId="0" fontId="18" fillId="0" borderId="0" xfId="0" applyFont="1" applyAlignment="1">
      <alignment vertical="center" wrapText="1"/>
    </xf>
    <xf numFmtId="170" fontId="6" fillId="0" borderId="1" xfId="3" applyNumberFormat="1" applyFont="1" applyBorder="1" applyAlignment="1" applyProtection="1">
      <alignment horizontal="right" vertical="center" wrapText="1"/>
      <protection hidden="1"/>
    </xf>
    <xf numFmtId="3" fontId="18" fillId="0" borderId="1" xfId="0" applyNumberFormat="1" applyFont="1" applyBorder="1" applyAlignment="1">
      <alignment horizontal="center" vertical="center" wrapText="1"/>
    </xf>
    <xf numFmtId="3" fontId="27" fillId="0" borderId="1" xfId="0" applyNumberFormat="1" applyFont="1" applyBorder="1" applyAlignment="1">
      <alignment horizontal="center" vertical="center" wrapText="1"/>
    </xf>
    <xf numFmtId="0" fontId="27" fillId="0" borderId="1" xfId="0" applyFont="1" applyBorder="1" applyAlignment="1">
      <alignment vertical="center"/>
    </xf>
    <xf numFmtId="4" fontId="7" fillId="0" borderId="1" xfId="0" applyNumberFormat="1" applyFont="1" applyBorder="1" applyAlignment="1">
      <alignment horizontal="center" vertical="center"/>
    </xf>
    <xf numFmtId="0" fontId="7" fillId="0" borderId="1" xfId="0" applyFont="1" applyBorder="1" applyAlignment="1">
      <alignment horizontal="right" vertical="center"/>
    </xf>
    <xf numFmtId="0" fontId="35" fillId="0" borderId="1" xfId="0" applyFont="1" applyBorder="1" applyAlignment="1">
      <alignment horizontal="center" vertical="center" wrapText="1"/>
    </xf>
    <xf numFmtId="0" fontId="36" fillId="0" borderId="1" xfId="0" applyFont="1" applyBorder="1" applyAlignment="1">
      <alignment horizontal="center" vertical="center" wrapText="1"/>
    </xf>
    <xf numFmtId="49" fontId="18" fillId="0" borderId="1" xfId="0" applyNumberFormat="1" applyFont="1" applyBorder="1" applyAlignment="1">
      <alignment horizontal="right" vertical="center"/>
    </xf>
    <xf numFmtId="171" fontId="18" fillId="0" borderId="1" xfId="3" applyNumberFormat="1" applyFont="1" applyBorder="1" applyAlignment="1" applyProtection="1">
      <alignment horizontal="center" vertical="center"/>
      <protection hidden="1"/>
    </xf>
    <xf numFmtId="0" fontId="26" fillId="0" borderId="3" xfId="0" applyFont="1" applyBorder="1" applyAlignment="1">
      <alignment horizontal="center" vertical="center" wrapText="1"/>
    </xf>
    <xf numFmtId="3" fontId="26" fillId="0" borderId="1" xfId="0" applyNumberFormat="1" applyFont="1" applyBorder="1" applyAlignment="1">
      <alignment horizontal="center" vertical="center" wrapText="1"/>
    </xf>
    <xf numFmtId="170" fontId="26" fillId="0" borderId="1" xfId="0" applyNumberFormat="1" applyFont="1" applyBorder="1" applyAlignment="1">
      <alignment horizontal="center" vertical="center" wrapText="1"/>
    </xf>
    <xf numFmtId="4" fontId="24" fillId="0" borderId="1" xfId="3" applyNumberFormat="1" applyFont="1" applyBorder="1" applyAlignment="1" applyProtection="1">
      <alignment horizontal="right" vertical="center" wrapText="1"/>
      <protection hidden="1"/>
    </xf>
    <xf numFmtId="0" fontId="7" fillId="2" borderId="1" xfId="0" applyFont="1" applyFill="1" applyBorder="1" applyAlignment="1">
      <alignment vertical="center"/>
    </xf>
    <xf numFmtId="0" fontId="4" fillId="0" borderId="3" xfId="0" applyFont="1" applyBorder="1" applyAlignment="1">
      <alignment vertical="center" wrapText="1"/>
    </xf>
    <xf numFmtId="0" fontId="4" fillId="0" borderId="1" xfId="0" applyFont="1" applyBorder="1" applyAlignment="1">
      <alignment vertical="center" wrapText="1"/>
    </xf>
    <xf numFmtId="0" fontId="18" fillId="0" borderId="1" xfId="0" applyFont="1" applyBorder="1" applyAlignment="1">
      <alignment horizontal="left" vertical="center" wrapText="1"/>
    </xf>
    <xf numFmtId="49" fontId="0" fillId="0" borderId="1" xfId="0" applyNumberFormat="1" applyBorder="1" applyAlignment="1">
      <alignment horizontal="right" vertical="center"/>
    </xf>
    <xf numFmtId="165" fontId="3" fillId="0" borderId="1" xfId="3" applyNumberFormat="1" applyFont="1" applyBorder="1" applyAlignment="1" applyProtection="1">
      <alignment horizontal="left" vertical="center" wrapText="1"/>
      <protection hidden="1"/>
    </xf>
    <xf numFmtId="0" fontId="7" fillId="0" borderId="3" xfId="0" applyFont="1" applyBorder="1" applyAlignment="1">
      <alignment vertical="center" wrapText="1"/>
    </xf>
    <xf numFmtId="0" fontId="25" fillId="0" borderId="1" xfId="0" applyFont="1" applyBorder="1" applyAlignment="1">
      <alignment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vertical="center"/>
    </xf>
    <xf numFmtId="0" fontId="4" fillId="0" borderId="1" xfId="0" applyFont="1" applyBorder="1" applyAlignment="1">
      <alignment horizontal="center" vertical="center"/>
    </xf>
    <xf numFmtId="49" fontId="9" fillId="0" borderId="1" xfId="0" applyNumberFormat="1" applyFont="1" applyBorder="1" applyAlignment="1">
      <alignment horizontal="right" vertical="center" wrapText="1"/>
    </xf>
    <xf numFmtId="2" fontId="9" fillId="0" borderId="1" xfId="0" applyNumberFormat="1" applyFont="1" applyBorder="1" applyAlignment="1">
      <alignment horizontal="right" vertical="center" wrapText="1"/>
    </xf>
    <xf numFmtId="0" fontId="9" fillId="0" borderId="1" xfId="0" applyFont="1" applyBorder="1" applyAlignment="1">
      <alignment vertical="center" wrapText="1"/>
    </xf>
    <xf numFmtId="49" fontId="11" fillId="0" borderId="1" xfId="0" applyNumberFormat="1" applyFont="1" applyBorder="1" applyAlignment="1">
      <alignment horizontal="center" vertical="center" wrapText="1"/>
    </xf>
    <xf numFmtId="0" fontId="25" fillId="0" borderId="1" xfId="0" applyFont="1" applyBorder="1" applyAlignment="1">
      <alignment horizontal="center" vertical="center"/>
    </xf>
    <xf numFmtId="0" fontId="11" fillId="0" borderId="1" xfId="0" applyFont="1" applyBorder="1" applyAlignment="1">
      <alignment vertical="center"/>
    </xf>
    <xf numFmtId="0" fontId="30" fillId="0" borderId="1" xfId="0" applyFont="1" applyBorder="1" applyAlignment="1">
      <alignment vertical="center" wrapText="1"/>
    </xf>
    <xf numFmtId="0" fontId="30" fillId="0" borderId="1" xfId="0" applyFont="1" applyBorder="1" applyAlignment="1">
      <alignment horizontal="left" vertical="center" wrapText="1"/>
    </xf>
    <xf numFmtId="0" fontId="10" fillId="0" borderId="1" xfId="0" applyFont="1" applyBorder="1" applyAlignment="1">
      <alignment vertical="center"/>
    </xf>
    <xf numFmtId="0" fontId="9" fillId="0" borderId="1" xfId="0" applyFont="1" applyBorder="1" applyAlignment="1">
      <alignment horizontal="right" vertical="center"/>
    </xf>
    <xf numFmtId="0" fontId="9" fillId="0" borderId="1" xfId="0" applyFont="1" applyBorder="1" applyAlignment="1">
      <alignment horizontal="left" vertical="center" wrapText="1"/>
    </xf>
    <xf numFmtId="0" fontId="20" fillId="0" borderId="1" xfId="0" applyFont="1" applyBorder="1" applyAlignment="1">
      <alignment vertical="center"/>
    </xf>
    <xf numFmtId="0" fontId="5" fillId="0" borderId="1" xfId="0" applyFont="1" applyBorder="1"/>
    <xf numFmtId="0" fontId="9" fillId="0" borderId="6" xfId="0" applyFont="1" applyBorder="1" applyAlignment="1">
      <alignment vertical="center" wrapText="1"/>
    </xf>
    <xf numFmtId="0" fontId="4" fillId="0" borderId="1" xfId="0" applyFont="1" applyBorder="1" applyAlignment="1">
      <alignment horizontal="left" vertical="center" wrapText="1"/>
    </xf>
    <xf numFmtId="49" fontId="7" fillId="0" borderId="1" xfId="0" applyNumberFormat="1" applyFont="1" applyBorder="1" applyAlignment="1">
      <alignment vertical="center" wrapText="1"/>
    </xf>
    <xf numFmtId="0" fontId="6" fillId="4" borderId="1" xfId="0" applyFont="1" applyFill="1" applyBorder="1" applyAlignment="1">
      <alignment vertical="center"/>
    </xf>
    <xf numFmtId="0" fontId="26" fillId="0" borderId="1" xfId="0" applyFont="1" applyBorder="1" applyAlignment="1">
      <alignment vertical="center" wrapText="1"/>
    </xf>
    <xf numFmtId="0" fontId="24" fillId="0" borderId="1" xfId="0" applyFont="1" applyBorder="1" applyAlignment="1">
      <alignment vertical="center" wrapText="1"/>
    </xf>
    <xf numFmtId="0" fontId="21" fillId="0" borderId="1" xfId="0" applyFont="1" applyBorder="1" applyAlignment="1">
      <alignment horizontal="right" vertical="center" wrapText="1"/>
    </xf>
    <xf numFmtId="0" fontId="9" fillId="3" borderId="1" xfId="0" applyFont="1" applyFill="1" applyBorder="1" applyAlignment="1">
      <alignment vertical="center"/>
    </xf>
    <xf numFmtId="169" fontId="18" fillId="0" borderId="0" xfId="0" applyNumberFormat="1" applyFont="1" applyAlignment="1">
      <alignment horizontal="center" vertical="center"/>
    </xf>
    <xf numFmtId="165" fontId="6" fillId="0" borderId="2" xfId="3" applyNumberFormat="1" applyFont="1" applyBorder="1" applyAlignment="1" applyProtection="1">
      <alignment horizontal="right" vertical="center" wrapText="1"/>
      <protection hidden="1"/>
    </xf>
    <xf numFmtId="165" fontId="6" fillId="0" borderId="6" xfId="3" applyNumberFormat="1" applyFont="1" applyBorder="1" applyAlignment="1" applyProtection="1">
      <alignment horizontal="right" vertical="center" wrapText="1"/>
      <protection hidden="1"/>
    </xf>
    <xf numFmtId="165" fontId="6" fillId="0" borderId="3" xfId="3" applyNumberFormat="1" applyFont="1" applyBorder="1" applyAlignment="1" applyProtection="1">
      <alignment horizontal="right" vertical="center" wrapText="1"/>
      <protection hidden="1"/>
    </xf>
    <xf numFmtId="49" fontId="9" fillId="0" borderId="2" xfId="0" applyNumberFormat="1" applyFont="1" applyBorder="1" applyAlignment="1">
      <alignment horizontal="right" vertical="center" wrapText="1"/>
    </xf>
    <xf numFmtId="49" fontId="9" fillId="0" borderId="6" xfId="0" applyNumberFormat="1" applyFont="1" applyBorder="1" applyAlignment="1">
      <alignment horizontal="right" vertical="center" wrapText="1"/>
    </xf>
    <xf numFmtId="49" fontId="9" fillId="0" borderId="3" xfId="0" applyNumberFormat="1" applyFont="1" applyBorder="1" applyAlignment="1">
      <alignment horizontal="right" vertical="center" wrapText="1"/>
    </xf>
    <xf numFmtId="0" fontId="9" fillId="0" borderId="2" xfId="0" applyFont="1" applyBorder="1" applyAlignment="1">
      <alignment horizontal="right" vertical="center"/>
    </xf>
    <xf numFmtId="0" fontId="9" fillId="0" borderId="6" xfId="0" applyFont="1" applyBorder="1" applyAlignment="1">
      <alignment horizontal="right" vertical="center"/>
    </xf>
    <xf numFmtId="0" fontId="9" fillId="0" borderId="3" xfId="0" applyFont="1" applyBorder="1" applyAlignment="1">
      <alignment horizontal="right" vertical="center"/>
    </xf>
    <xf numFmtId="166" fontId="6" fillId="0" borderId="2" xfId="3" applyNumberFormat="1" applyFont="1" applyBorder="1" applyAlignment="1" applyProtection="1">
      <alignment horizontal="center" vertical="center"/>
      <protection hidden="1"/>
    </xf>
    <xf numFmtId="166" fontId="6" fillId="0" borderId="6" xfId="3" applyNumberFormat="1" applyFont="1" applyBorder="1" applyAlignment="1" applyProtection="1">
      <alignment horizontal="center" vertical="center"/>
      <protection hidden="1"/>
    </xf>
    <xf numFmtId="166" fontId="6" fillId="0" borderId="3" xfId="3" applyNumberFormat="1" applyFont="1" applyBorder="1" applyAlignment="1" applyProtection="1">
      <alignment horizontal="center" vertical="center"/>
      <protection hidden="1"/>
    </xf>
    <xf numFmtId="0" fontId="9" fillId="0" borderId="2" xfId="0" applyFont="1" applyBorder="1" applyAlignment="1">
      <alignment horizontal="right" vertical="center" wrapText="1"/>
    </xf>
    <xf numFmtId="0" fontId="9" fillId="0" borderId="6" xfId="0" applyFont="1" applyBorder="1" applyAlignment="1">
      <alignment horizontal="right" vertical="center" wrapText="1"/>
    </xf>
    <xf numFmtId="0" fontId="9" fillId="0" borderId="3" xfId="0" applyFont="1" applyBorder="1" applyAlignment="1">
      <alignment horizontal="right" vertical="center" wrapText="1"/>
    </xf>
    <xf numFmtId="0" fontId="18" fillId="0" borderId="4"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5" xfId="0" applyFont="1" applyBorder="1" applyAlignment="1">
      <alignment horizontal="center" vertical="center" wrapText="1"/>
    </xf>
    <xf numFmtId="0" fontId="9" fillId="0" borderId="2" xfId="0" applyFont="1" applyBorder="1" applyAlignment="1">
      <alignment horizontal="right"/>
    </xf>
    <xf numFmtId="0" fontId="9" fillId="0" borderId="6" xfId="0" applyFont="1" applyBorder="1" applyAlignment="1">
      <alignment horizontal="right"/>
    </xf>
    <xf numFmtId="0" fontId="9" fillId="0" borderId="3" xfId="0" applyFont="1" applyBorder="1" applyAlignment="1">
      <alignment horizontal="right"/>
    </xf>
    <xf numFmtId="49" fontId="18" fillId="0" borderId="4" xfId="0" applyNumberFormat="1" applyFont="1" applyBorder="1" applyAlignment="1">
      <alignment horizontal="center" vertical="center" wrapText="1"/>
    </xf>
    <xf numFmtId="49" fontId="18" fillId="0" borderId="10" xfId="0" applyNumberFormat="1" applyFont="1" applyBorder="1" applyAlignment="1">
      <alignment horizontal="center" vertical="center" wrapText="1"/>
    </xf>
    <xf numFmtId="49" fontId="18" fillId="0" borderId="5" xfId="0" applyNumberFormat="1" applyFont="1" applyBorder="1" applyAlignment="1">
      <alignment horizontal="center" vertical="center" wrapText="1"/>
    </xf>
    <xf numFmtId="0" fontId="18" fillId="0" borderId="4" xfId="0" applyFont="1" applyBorder="1" applyAlignment="1">
      <alignment horizontal="center" vertical="center"/>
    </xf>
    <xf numFmtId="0" fontId="18" fillId="0" borderId="10" xfId="0" applyFont="1" applyBorder="1" applyAlignment="1">
      <alignment horizontal="center" vertical="center"/>
    </xf>
    <xf numFmtId="0" fontId="18" fillId="0" borderId="5" xfId="0" applyFont="1" applyBorder="1" applyAlignment="1">
      <alignment horizontal="center" vertical="center"/>
    </xf>
    <xf numFmtId="0" fontId="18" fillId="0" borderId="11"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4" fontId="18" fillId="0" borderId="11" xfId="0" applyNumberFormat="1" applyFont="1" applyBorder="1" applyAlignment="1">
      <alignment horizontal="center" vertical="center" wrapText="1"/>
    </xf>
    <xf numFmtId="4" fontId="18" fillId="0" borderId="7" xfId="0" applyNumberFormat="1" applyFont="1" applyBorder="1" applyAlignment="1">
      <alignment horizontal="center" vertical="center" wrapText="1"/>
    </xf>
    <xf numFmtId="4" fontId="18" fillId="0" borderId="12" xfId="0" applyNumberFormat="1" applyFont="1" applyBorder="1" applyAlignment="1">
      <alignment horizontal="center" vertical="center" wrapText="1"/>
    </xf>
    <xf numFmtId="4" fontId="18" fillId="0" borderId="13"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4" fontId="18" fillId="0" borderId="4" xfId="0" applyNumberFormat="1" applyFont="1" applyBorder="1" applyAlignment="1">
      <alignment horizontal="center" vertical="center" wrapText="1"/>
    </xf>
    <xf numFmtId="4" fontId="18" fillId="0" borderId="10" xfId="0" applyNumberFormat="1" applyFont="1" applyBorder="1" applyAlignment="1">
      <alignment horizontal="center" vertical="center" wrapText="1"/>
    </xf>
    <xf numFmtId="4" fontId="18" fillId="0" borderId="5" xfId="0" applyNumberFormat="1" applyFont="1" applyBorder="1" applyAlignment="1">
      <alignment horizontal="center" vertical="center" wrapText="1"/>
    </xf>
    <xf numFmtId="0" fontId="34" fillId="0" borderId="0" xfId="0" applyFont="1" applyAlignment="1">
      <alignment horizontal="center" vertical="center"/>
    </xf>
    <xf numFmtId="0" fontId="13" fillId="0" borderId="8" xfId="0" applyFont="1" applyBorder="1" applyAlignment="1">
      <alignment horizontal="center" vertical="center" wrapText="1"/>
    </xf>
    <xf numFmtId="0" fontId="18" fillId="6" borderId="1" xfId="0" applyFont="1" applyFill="1" applyBorder="1" applyAlignment="1">
      <alignment vertical="center" wrapText="1"/>
    </xf>
    <xf numFmtId="2" fontId="18" fillId="6" borderId="1" xfId="0" applyNumberFormat="1" applyFont="1" applyFill="1" applyBorder="1" applyAlignment="1">
      <alignment vertical="center" wrapText="1"/>
    </xf>
  </cellXfs>
  <cellStyles count="6">
    <cellStyle name="Обычный" xfId="0" builtinId="0"/>
    <cellStyle name="Обычный 2" xfId="3"/>
    <cellStyle name="Обычный 2 4" xfId="1"/>
    <cellStyle name="Обычный 3" xfId="2"/>
    <cellStyle name="Процентный" xfId="5" builtinId="5"/>
    <cellStyle name="Финансовый" xfId="4"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1.0367454068241464E-3"/>
          <c:y val="1.5194336002117382E-2"/>
          <c:w val="0.5497945284211736"/>
          <c:h val="0.8211774904283754"/>
        </c:manualLayout>
      </c:layout>
      <c:pie3DChart>
        <c:varyColors val="1"/>
        <c:ser>
          <c:idx val="0"/>
          <c:order val="0"/>
          <c:explosion val="15"/>
          <c:dPt>
            <c:idx val="0"/>
            <c:bubble3D val="0"/>
            <c:explosion val="8"/>
            <c:extLst xmlns:c16r2="http://schemas.microsoft.com/office/drawing/2015/06/chart">
              <c:ext xmlns:c16="http://schemas.microsoft.com/office/drawing/2014/chart" uri="{C3380CC4-5D6E-409C-BE32-E72D297353CC}">
                <c16:uniqueId val="{00000000-94EC-45DA-9023-00D63BD68268}"/>
              </c:ext>
            </c:extLst>
          </c:dPt>
          <c:dPt>
            <c:idx val="1"/>
            <c:bubble3D val="0"/>
            <c:explosion val="7"/>
            <c:extLst xmlns:c16r2="http://schemas.microsoft.com/office/drawing/2015/06/chart">
              <c:ext xmlns:c16="http://schemas.microsoft.com/office/drawing/2014/chart" uri="{C3380CC4-5D6E-409C-BE32-E72D297353CC}">
                <c16:uniqueId val="{00000001-94EC-45DA-9023-00D63BD68268}"/>
              </c:ext>
            </c:extLst>
          </c:dPt>
          <c:dPt>
            <c:idx val="2"/>
            <c:bubble3D val="0"/>
            <c:explosion val="7"/>
            <c:extLst xmlns:c16r2="http://schemas.microsoft.com/office/drawing/2015/06/chart">
              <c:ext xmlns:c16="http://schemas.microsoft.com/office/drawing/2014/chart" uri="{C3380CC4-5D6E-409C-BE32-E72D297353CC}">
                <c16:uniqueId val="{00000002-94EC-45DA-9023-00D63BD68268}"/>
              </c:ext>
            </c:extLst>
          </c:dPt>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Диаграмма!$B$3:$B$10</c:f>
              <c:strCache>
                <c:ptCount val="8"/>
                <c:pt idx="0">
                  <c:v>МП Развитие образования в РМР</c:v>
                </c:pt>
                <c:pt idx="1">
                  <c:v>МП Социальная поддержка населения РМР</c:v>
                </c:pt>
                <c:pt idx="2">
                  <c:v>МП Обеспечение качественными коммунальными услугами населения РМР</c:v>
                </c:pt>
                <c:pt idx="3">
                  <c:v>МП Развитие дорожного хозяйства РМР</c:v>
                </c:pt>
                <c:pt idx="4">
                  <c:v>МП Развитие культуры и туризма в РМР</c:v>
                </c:pt>
                <c:pt idx="5">
                  <c:v>МП Развитие физической культуры и спорта в РМР"</c:v>
                </c:pt>
                <c:pt idx="6">
                  <c:v>МП Эффективная власть в РМР</c:v>
                </c:pt>
                <c:pt idx="7">
                  <c:v>Прочие программы*</c:v>
                </c:pt>
              </c:strCache>
            </c:strRef>
          </c:cat>
          <c:val>
            <c:numRef>
              <c:f>Диаграмма!$C$3:$C$10</c:f>
              <c:numCache>
                <c:formatCode>#,##0.00</c:formatCode>
                <c:ptCount val="8"/>
                <c:pt idx="0">
                  <c:v>864373690.75</c:v>
                </c:pt>
                <c:pt idx="1">
                  <c:v>351276281</c:v>
                </c:pt>
                <c:pt idx="2">
                  <c:v>44535783.939999998</c:v>
                </c:pt>
                <c:pt idx="3">
                  <c:v>38433354.149999999</c:v>
                </c:pt>
                <c:pt idx="4">
                  <c:v>128767999.51000001</c:v>
                </c:pt>
                <c:pt idx="5">
                  <c:v>13700509.279999999</c:v>
                </c:pt>
                <c:pt idx="6">
                  <c:v>34052743.039999999</c:v>
                </c:pt>
                <c:pt idx="7">
                  <c:v>24271817.280000001</c:v>
                </c:pt>
              </c:numCache>
            </c:numRef>
          </c:val>
          <c:extLst xmlns:c16r2="http://schemas.microsoft.com/office/drawing/2015/06/chart">
            <c:ext xmlns:c16="http://schemas.microsoft.com/office/drawing/2014/chart" uri="{C3380CC4-5D6E-409C-BE32-E72D297353CC}">
              <c16:uniqueId val="{00000003-94EC-45DA-9023-00D63BD68268}"/>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spPr>
    <a:noFill/>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doughnutChart>
        <c:varyColors val="1"/>
        <c:ser>
          <c:idx val="0"/>
          <c:order val="0"/>
          <c:dLbls>
            <c:dLbl>
              <c:idx val="0"/>
              <c:layout>
                <c:manualLayout>
                  <c:x val="7.4999999999999997E-2"/>
                  <c:y val="0.1114777758220273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0-CE8A-4863-8FCA-EA276C171DF6}"/>
                </c:ext>
                <c:ext xmlns:c15="http://schemas.microsoft.com/office/drawing/2012/chart" uri="{CE6537A1-D6FC-4f65-9D91-7224C49458BB}"/>
              </c:extLst>
            </c:dLbl>
            <c:dLbl>
              <c:idx val="1"/>
              <c:layout>
                <c:manualLayout>
                  <c:x val="-6.3888888888888898E-2"/>
                  <c:y val="-0.1290795298991895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CE8A-4863-8FCA-EA276C171DF6}"/>
                </c:ext>
                <c:ext xmlns:c15="http://schemas.microsoft.com/office/drawing/2012/chart" uri="{CE6537A1-D6FC-4f65-9D91-7224C49458BB}"/>
              </c:extLst>
            </c:dLbl>
            <c:dLbl>
              <c:idx val="2"/>
              <c:layout>
                <c:manualLayout>
                  <c:x val="-4.1666666666666664E-2"/>
                  <c:y val="-9.974327310391918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2-CE8A-4863-8FCA-EA276C171DF6}"/>
                </c:ext>
                <c:ext xmlns:c15="http://schemas.microsoft.com/office/drawing/2012/chart" uri="{CE6537A1-D6FC-4f65-9D91-7224C49458BB}"/>
              </c:extLst>
            </c:dLbl>
            <c:dLbl>
              <c:idx val="3"/>
              <c:layout>
                <c:manualLayout>
                  <c:x val="-1.9444444444444445E-2"/>
                  <c:y val="-0.11734502718108139"/>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CE8A-4863-8FCA-EA276C171DF6}"/>
                </c:ext>
                <c:ext xmlns:c15="http://schemas.microsoft.com/office/drawing/2012/chart" uri="{CE6537A1-D6FC-4f65-9D91-7224C49458BB}"/>
              </c:extLst>
            </c:dLbl>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'Основные направления'!$E$3:$E$6</c:f>
              <c:strCache>
                <c:ptCount val="4"/>
                <c:pt idx="0">
                  <c:v>МП по направлению «Социальная сфера» </c:v>
                </c:pt>
                <c:pt idx="1">
                  <c:v>МП по направлению «Экономика и инфраструктура» </c:v>
                </c:pt>
                <c:pt idx="2">
                  <c:v>МП по направлению «Эффективное муниципальное управление и развитие территорий »</c:v>
                </c:pt>
                <c:pt idx="3">
                  <c:v>Непрограммные расходы </c:v>
                </c:pt>
              </c:strCache>
            </c:strRef>
          </c:cat>
          <c:val>
            <c:numRef>
              <c:f>'Основные направления'!$F$3:$F$6</c:f>
              <c:numCache>
                <c:formatCode>#\ ##0.00_ ;[Red]\-#\ ##0.00\ </c:formatCode>
                <c:ptCount val="4"/>
                <c:pt idx="0">
                  <c:v>1366821530.05</c:v>
                </c:pt>
                <c:pt idx="1">
                  <c:v>94028340.719999999</c:v>
                </c:pt>
                <c:pt idx="2">
                  <c:v>38079434.18</c:v>
                </c:pt>
                <c:pt idx="3" formatCode="#,##0.00">
                  <c:v>65489078.479999997</c:v>
                </c:pt>
              </c:numCache>
            </c:numRef>
          </c:val>
          <c:extLst xmlns:c16r2="http://schemas.microsoft.com/office/drawing/2015/06/chart">
            <c:ext xmlns:c16="http://schemas.microsoft.com/office/drawing/2014/chart" uri="{C3380CC4-5D6E-409C-BE32-E72D297353CC}">
              <c16:uniqueId val="{00000004-CE8A-4863-8FCA-EA276C171DF6}"/>
            </c:ext>
          </c:extLst>
        </c:ser>
        <c:dLbls>
          <c:showLegendKey val="0"/>
          <c:showVal val="0"/>
          <c:showCatName val="0"/>
          <c:showSerName val="0"/>
          <c:showPercent val="0"/>
          <c:showBubbleSize val="0"/>
          <c:showLeaderLines val="1"/>
        </c:dLbls>
        <c:firstSliceAng val="0"/>
        <c:holeSize val="50"/>
      </c:doughnut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266700</xdr:colOff>
      <xdr:row>1</xdr:row>
      <xdr:rowOff>9526</xdr:rowOff>
    </xdr:from>
    <xdr:to>
      <xdr:col>21</xdr:col>
      <xdr:colOff>342900</xdr:colOff>
      <xdr:row>18</xdr:row>
      <xdr:rowOff>161926</xdr:rowOff>
    </xdr:to>
    <xdr:graphicFrame macro="">
      <xdr:nvGraphicFramePr>
        <xdr:cNvPr id="2" name="Диаграмма 1">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0.00456</cdr:x>
      <cdr:y>0.7739</cdr:y>
    </cdr:from>
    <cdr:to>
      <cdr:x>0.46668</cdr:x>
      <cdr:y>0.96391</cdr:y>
    </cdr:to>
    <cdr:sp macro="" textlink="">
      <cdr:nvSpPr>
        <cdr:cNvPr id="3" name="Text Box 2"/>
        <cdr:cNvSpPr txBox="1">
          <a:spLocks xmlns:a="http://schemas.openxmlformats.org/drawingml/2006/main" noChangeArrowheads="1"/>
        </cdr:cNvSpPr>
      </cdr:nvSpPr>
      <cdr:spPr bwMode="auto">
        <a:xfrm xmlns:a="http://schemas.openxmlformats.org/drawingml/2006/main">
          <a:off x="47625" y="3744667"/>
          <a:ext cx="4824256" cy="919402"/>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algn="l" rtl="0">
            <a:lnSpc>
              <a:spcPts val="1000"/>
            </a:lnSpc>
            <a:spcBef>
              <a:spcPts val="600"/>
            </a:spcBef>
            <a:spcAft>
              <a:spcPts val="0"/>
            </a:spcAft>
            <a:defRPr sz="1000"/>
          </a:pPr>
          <a:r>
            <a:rPr lang="ru-RU" sz="1000" b="0" i="0" u="none" strike="noStrike" baseline="0">
              <a:solidFill>
                <a:srgbClr val="000000"/>
              </a:solidFill>
              <a:latin typeface="Arial Cyr"/>
              <a:cs typeface="Arial Cyr"/>
            </a:rPr>
            <a:t>   </a:t>
          </a:r>
          <a:r>
            <a:rPr lang="ru-RU" sz="1000" b="0" i="0" u="none" strike="noStrike" baseline="0">
              <a:solidFill>
                <a:srgbClr val="000000"/>
              </a:solidFill>
              <a:latin typeface="Times New Roman" panose="02020603050405020304" pitchFamily="18" charset="0"/>
              <a:cs typeface="Times New Roman" panose="02020603050405020304" pitchFamily="18" charset="0"/>
            </a:rPr>
            <a:t>* МП Молодежная политика, МП Обеспечение общественного порядка и противодействие преступности на территории, МП по защите населения от ЧС,  МП  Экономическое развитие, МП Энергосбережение, МП по охране окружающей среды, МП Развитие сельского хозяйства, МП Создание условий для эффективного управления мун.финансами, МП  Управление муниципальным имуществом , МП Поддержка СОНКО</a:t>
          </a:r>
        </a:p>
      </cdr:txBody>
    </cdr:sp>
  </cdr:relSizeAnchor>
</c:userShapes>
</file>

<file path=xl/drawings/drawing3.xml><?xml version="1.0" encoding="utf-8"?>
<xdr:wsDr xmlns:xdr="http://schemas.openxmlformats.org/drawingml/2006/spreadsheetDrawing" xmlns:a="http://schemas.openxmlformats.org/drawingml/2006/main">
  <xdr:twoCellAnchor>
    <xdr:from>
      <xdr:col>7</xdr:col>
      <xdr:colOff>295275</xdr:colOff>
      <xdr:row>0</xdr:row>
      <xdr:rowOff>357186</xdr:rowOff>
    </xdr:from>
    <xdr:to>
      <xdr:col>14</xdr:col>
      <xdr:colOff>600075</xdr:colOff>
      <xdr:row>10</xdr:row>
      <xdr:rowOff>257175</xdr:rowOff>
    </xdr:to>
    <xdr:graphicFrame macro="">
      <xdr:nvGraphicFramePr>
        <xdr:cNvPr id="2" name="Диаграмма 1">
          <a:extLst>
            <a:ext uri="{FF2B5EF4-FFF2-40B4-BE49-F238E27FC236}">
              <a16:creationId xmlns=""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Q354"/>
  <sheetViews>
    <sheetView tabSelected="1" topLeftCell="A4" zoomScale="75" zoomScaleNormal="75" workbookViewId="0">
      <pane xSplit="2" ySplit="3" topLeftCell="J376" activePane="bottomRight" state="frozen"/>
      <selection activeCell="A4" sqref="A4"/>
      <selection pane="topRight" activeCell="C4" sqref="C4"/>
      <selection pane="bottomLeft" activeCell="A7" sqref="A7"/>
      <selection pane="bottomRight" activeCell="Q73" sqref="Q73"/>
    </sheetView>
  </sheetViews>
  <sheetFormatPr defaultColWidth="9.1796875" defaultRowHeight="18" x14ac:dyDescent="0.35"/>
  <cols>
    <col min="1" max="1" width="6" style="14" customWidth="1"/>
    <col min="2" max="2" width="36.54296875" style="71" customWidth="1"/>
    <col min="3" max="3" width="14.81640625" style="28" customWidth="1"/>
    <col min="4" max="7" width="17.7265625" style="93" customWidth="1"/>
    <col min="8" max="11" width="17.7265625" style="99" customWidth="1"/>
    <col min="12" max="12" width="15.81640625" style="92" customWidth="1"/>
    <col min="13" max="13" width="17.26953125" style="92" customWidth="1"/>
    <col min="14" max="14" width="29.54296875" style="15" customWidth="1"/>
    <col min="15" max="15" width="14.26953125" style="92" customWidth="1"/>
    <col min="16" max="16" width="25.81640625" style="129" customWidth="1"/>
    <col min="17" max="17" width="25.26953125" style="136" customWidth="1"/>
    <col min="18" max="16384" width="9.1796875" style="15"/>
  </cols>
  <sheetData>
    <row r="2" spans="1:17" ht="25" x14ac:dyDescent="0.35">
      <c r="A2" s="224" t="s">
        <v>424</v>
      </c>
      <c r="B2" s="224"/>
      <c r="C2" s="224"/>
      <c r="D2" s="224"/>
      <c r="E2" s="224"/>
      <c r="F2" s="224"/>
      <c r="G2" s="224"/>
      <c r="H2" s="224"/>
      <c r="I2" s="224"/>
      <c r="J2" s="224"/>
      <c r="K2" s="224"/>
      <c r="L2" s="224"/>
      <c r="M2" s="224"/>
      <c r="N2" s="224"/>
      <c r="O2" s="224"/>
      <c r="P2" s="224"/>
      <c r="Q2" s="224"/>
    </row>
    <row r="4" spans="1:17" s="92" customFormat="1" ht="63" customHeight="1" x14ac:dyDescent="0.35">
      <c r="A4" s="205" t="s">
        <v>100</v>
      </c>
      <c r="B4" s="199" t="s">
        <v>0</v>
      </c>
      <c r="C4" s="199" t="s">
        <v>413</v>
      </c>
      <c r="D4" s="199" t="s">
        <v>95</v>
      </c>
      <c r="E4" s="199" t="s">
        <v>96</v>
      </c>
      <c r="F4" s="211" t="s">
        <v>402</v>
      </c>
      <c r="G4" s="212"/>
      <c r="H4" s="215" t="s">
        <v>97</v>
      </c>
      <c r="I4" s="216"/>
      <c r="J4" s="221" t="s">
        <v>399</v>
      </c>
      <c r="K4" s="221" t="s">
        <v>398</v>
      </c>
      <c r="L4" s="199" t="s">
        <v>98</v>
      </c>
      <c r="M4" s="208" t="s">
        <v>332</v>
      </c>
      <c r="N4" s="118" t="s">
        <v>333</v>
      </c>
      <c r="O4" s="199" t="s">
        <v>101</v>
      </c>
      <c r="P4" s="118" t="s">
        <v>335</v>
      </c>
      <c r="Q4" s="199" t="s">
        <v>404</v>
      </c>
    </row>
    <row r="5" spans="1:17" s="92" customFormat="1" ht="63" customHeight="1" x14ac:dyDescent="0.35">
      <c r="A5" s="206"/>
      <c r="B5" s="200"/>
      <c r="C5" s="200"/>
      <c r="D5" s="201"/>
      <c r="E5" s="201"/>
      <c r="F5" s="213"/>
      <c r="G5" s="214"/>
      <c r="H5" s="217"/>
      <c r="I5" s="218"/>
      <c r="J5" s="222"/>
      <c r="K5" s="222"/>
      <c r="L5" s="200"/>
      <c r="M5" s="209"/>
      <c r="N5" s="120" t="s">
        <v>334</v>
      </c>
      <c r="O5" s="200"/>
      <c r="P5" s="120" t="s">
        <v>336</v>
      </c>
      <c r="Q5" s="200"/>
    </row>
    <row r="6" spans="1:17" s="92" customFormat="1" ht="73.5" customHeight="1" x14ac:dyDescent="0.35">
      <c r="A6" s="207"/>
      <c r="B6" s="201"/>
      <c r="C6" s="201"/>
      <c r="D6" s="72" t="s">
        <v>307</v>
      </c>
      <c r="E6" s="72" t="s">
        <v>308</v>
      </c>
      <c r="F6" s="73" t="s">
        <v>95</v>
      </c>
      <c r="G6" s="73" t="s">
        <v>96</v>
      </c>
      <c r="H6" s="73" t="s">
        <v>95</v>
      </c>
      <c r="I6" s="73" t="s">
        <v>96</v>
      </c>
      <c r="J6" s="223"/>
      <c r="K6" s="223"/>
      <c r="L6" s="201"/>
      <c r="M6" s="210"/>
      <c r="N6" s="119" t="s">
        <v>422</v>
      </c>
      <c r="O6" s="201"/>
      <c r="P6" s="119" t="s">
        <v>337</v>
      </c>
      <c r="Q6" s="201"/>
    </row>
    <row r="7" spans="1:17" s="5" customFormat="1" ht="60" x14ac:dyDescent="0.35">
      <c r="A7" s="7">
        <v>1</v>
      </c>
      <c r="B7" s="2" t="s">
        <v>1</v>
      </c>
      <c r="C7" s="53" t="s">
        <v>2</v>
      </c>
      <c r="D7" s="74">
        <v>866072.69</v>
      </c>
      <c r="E7" s="112">
        <v>863737.65</v>
      </c>
      <c r="F7" s="74">
        <v>636.05999999999995</v>
      </c>
      <c r="G7" s="74">
        <v>636.04</v>
      </c>
      <c r="H7" s="94">
        <v>17500</v>
      </c>
      <c r="I7" s="94">
        <v>17657</v>
      </c>
      <c r="J7" s="94"/>
      <c r="K7" s="94"/>
      <c r="L7" s="75">
        <f>(E7+G7+I7)/(D7+F7+H7)</f>
        <v>0.99753671290857515</v>
      </c>
      <c r="M7" s="75"/>
      <c r="N7" s="4"/>
      <c r="O7" s="75"/>
      <c r="P7" s="60"/>
      <c r="Q7" s="109"/>
    </row>
    <row r="8" spans="1:17" s="1" customFormat="1" ht="108.5" x14ac:dyDescent="0.4">
      <c r="A8" s="8"/>
      <c r="B8" s="20" t="s">
        <v>297</v>
      </c>
      <c r="C8" s="57" t="s">
        <v>99</v>
      </c>
      <c r="D8" s="54">
        <v>100</v>
      </c>
      <c r="E8" s="54">
        <v>100</v>
      </c>
      <c r="F8" s="54"/>
      <c r="G8" s="54"/>
      <c r="H8" s="95"/>
      <c r="I8" s="95"/>
      <c r="J8" s="95"/>
      <c r="K8" s="95"/>
      <c r="L8" s="75"/>
      <c r="M8" s="75">
        <f t="shared" ref="M8:M9" si="0">E8/D8*100</f>
        <v>100</v>
      </c>
      <c r="N8" s="6"/>
      <c r="O8" s="75"/>
      <c r="P8" s="121"/>
      <c r="Q8" s="109"/>
    </row>
    <row r="9" spans="1:17" s="1" customFormat="1" ht="124" x14ac:dyDescent="0.4">
      <c r="A9" s="8"/>
      <c r="B9" s="20" t="s">
        <v>298</v>
      </c>
      <c r="C9" s="57" t="s">
        <v>99</v>
      </c>
      <c r="D9" s="54">
        <v>100</v>
      </c>
      <c r="E9" s="54">
        <v>100</v>
      </c>
      <c r="F9" s="54"/>
      <c r="G9" s="54"/>
      <c r="H9" s="95"/>
      <c r="I9" s="95"/>
      <c r="J9" s="95"/>
      <c r="K9" s="95"/>
      <c r="L9" s="75"/>
      <c r="M9" s="75">
        <f t="shared" si="0"/>
        <v>100</v>
      </c>
      <c r="N9" s="6"/>
      <c r="O9" s="75"/>
      <c r="P9" s="121"/>
      <c r="Q9" s="109"/>
    </row>
    <row r="10" spans="1:17" s="1" customFormat="1" ht="124" x14ac:dyDescent="0.4">
      <c r="A10" s="8"/>
      <c r="B10" s="20" t="s">
        <v>299</v>
      </c>
      <c r="C10" s="57" t="s">
        <v>99</v>
      </c>
      <c r="D10" s="54">
        <v>100</v>
      </c>
      <c r="E10" s="54">
        <v>100</v>
      </c>
      <c r="F10" s="54"/>
      <c r="G10" s="54"/>
      <c r="H10" s="95"/>
      <c r="I10" s="95"/>
      <c r="J10" s="95"/>
      <c r="K10" s="95"/>
      <c r="L10" s="75"/>
      <c r="M10" s="75">
        <f>E10/D10*100</f>
        <v>100</v>
      </c>
      <c r="N10" s="6"/>
      <c r="O10" s="75"/>
      <c r="P10" s="121"/>
      <c r="Q10" s="109"/>
    </row>
    <row r="11" spans="1:17" s="1" customFormat="1" ht="77.5" x14ac:dyDescent="0.4">
      <c r="A11" s="8"/>
      <c r="B11" s="20" t="s">
        <v>403</v>
      </c>
      <c r="C11" s="57" t="s">
        <v>99</v>
      </c>
      <c r="D11" s="54">
        <v>100</v>
      </c>
      <c r="E11" s="54">
        <v>100</v>
      </c>
      <c r="F11" s="54"/>
      <c r="G11" s="54"/>
      <c r="H11" s="95"/>
      <c r="I11" s="95"/>
      <c r="J11" s="95"/>
      <c r="K11" s="95"/>
      <c r="L11" s="75"/>
      <c r="M11" s="75">
        <f>E11/D11*100</f>
        <v>100</v>
      </c>
      <c r="N11" s="6"/>
      <c r="O11" s="75"/>
      <c r="P11" s="121"/>
      <c r="Q11" s="109"/>
    </row>
    <row r="12" spans="1:17" s="17" customFormat="1" ht="17.5" x14ac:dyDescent="0.3">
      <c r="A12" s="196" t="s">
        <v>102</v>
      </c>
      <c r="B12" s="197"/>
      <c r="C12" s="197"/>
      <c r="D12" s="197"/>
      <c r="E12" s="197"/>
      <c r="F12" s="197"/>
      <c r="G12" s="197"/>
      <c r="H12" s="197"/>
      <c r="I12" s="197"/>
      <c r="J12" s="197"/>
      <c r="K12" s="197"/>
      <c r="L12" s="198"/>
      <c r="M12" s="76">
        <f>(M8+M9+M10+M11)/4</f>
        <v>100</v>
      </c>
      <c r="N12" s="19"/>
      <c r="O12" s="76">
        <f>M12/L7</f>
        <v>100.24693698583208</v>
      </c>
      <c r="P12" s="122"/>
      <c r="Q12" s="158"/>
    </row>
    <row r="13" spans="1:17" s="28" customFormat="1" ht="60" x14ac:dyDescent="0.35">
      <c r="A13" s="7" t="s">
        <v>105</v>
      </c>
      <c r="B13" s="2" t="s">
        <v>3</v>
      </c>
      <c r="C13" s="53" t="s">
        <v>4</v>
      </c>
      <c r="D13" s="74">
        <v>603380.78</v>
      </c>
      <c r="E13" s="112">
        <v>603222.02</v>
      </c>
      <c r="F13" s="74">
        <v>636.05999999999995</v>
      </c>
      <c r="G13" s="74">
        <v>636.04</v>
      </c>
      <c r="H13" s="94">
        <v>17500</v>
      </c>
      <c r="I13" s="94">
        <v>17657.75</v>
      </c>
      <c r="J13" s="94"/>
      <c r="K13" s="94"/>
      <c r="L13" s="75">
        <f>(E13+I13)/(D13+H13)</f>
        <v>0.99999837327868324</v>
      </c>
      <c r="M13" s="75"/>
      <c r="N13" s="4"/>
      <c r="O13" s="75"/>
      <c r="P13" s="60"/>
      <c r="Q13" s="109"/>
    </row>
    <row r="14" spans="1:17" s="1" customFormat="1" ht="93" x14ac:dyDescent="0.4">
      <c r="A14" s="8"/>
      <c r="B14" s="70" t="s">
        <v>468</v>
      </c>
      <c r="C14" s="57" t="s">
        <v>467</v>
      </c>
      <c r="D14" s="77">
        <v>1194</v>
      </c>
      <c r="E14" s="54">
        <v>1194</v>
      </c>
      <c r="F14" s="77"/>
      <c r="G14" s="77"/>
      <c r="H14" s="95"/>
      <c r="I14" s="95"/>
      <c r="J14" s="95"/>
      <c r="K14" s="95"/>
      <c r="L14" s="75"/>
      <c r="M14" s="75">
        <f>E14/D14*100</f>
        <v>100</v>
      </c>
      <c r="N14" s="6"/>
      <c r="O14" s="75"/>
      <c r="P14" s="121"/>
      <c r="Q14" s="109"/>
    </row>
    <row r="15" spans="1:17" s="1" customFormat="1" ht="62" x14ac:dyDescent="0.4">
      <c r="A15" s="8"/>
      <c r="B15" s="70" t="s">
        <v>469</v>
      </c>
      <c r="C15" s="57" t="s">
        <v>114</v>
      </c>
      <c r="D15" s="77">
        <v>2290</v>
      </c>
      <c r="E15" s="54">
        <v>2290</v>
      </c>
      <c r="F15" s="77"/>
      <c r="G15" s="77"/>
      <c r="H15" s="95"/>
      <c r="I15" s="95"/>
      <c r="J15" s="95"/>
      <c r="K15" s="95"/>
      <c r="L15" s="75"/>
      <c r="M15" s="75">
        <f>E15/D15*100</f>
        <v>100</v>
      </c>
      <c r="N15" s="6"/>
      <c r="O15" s="75"/>
      <c r="P15" s="121"/>
      <c r="Q15" s="109"/>
    </row>
    <row r="16" spans="1:17" s="1" customFormat="1" ht="77.5" x14ac:dyDescent="0.4">
      <c r="A16" s="8"/>
      <c r="B16" s="70" t="s">
        <v>470</v>
      </c>
      <c r="C16" s="57" t="s">
        <v>471</v>
      </c>
      <c r="D16" s="77">
        <v>347</v>
      </c>
      <c r="E16" s="54">
        <v>347</v>
      </c>
      <c r="F16" s="77"/>
      <c r="G16" s="77"/>
      <c r="H16" s="95"/>
      <c r="I16" s="95"/>
      <c r="J16" s="95"/>
      <c r="K16" s="95"/>
      <c r="L16" s="75"/>
      <c r="M16" s="75">
        <f t="shared" ref="M16:M19" si="1">E16/D16*100</f>
        <v>100</v>
      </c>
      <c r="N16" s="6"/>
      <c r="O16" s="75"/>
      <c r="P16" s="121"/>
      <c r="Q16" s="109"/>
    </row>
    <row r="17" spans="1:17" s="1" customFormat="1" ht="93" x14ac:dyDescent="0.4">
      <c r="A17" s="8"/>
      <c r="B17" s="70" t="s">
        <v>472</v>
      </c>
      <c r="C17" s="57" t="s">
        <v>471</v>
      </c>
      <c r="D17" s="77">
        <v>66</v>
      </c>
      <c r="E17" s="54">
        <v>66</v>
      </c>
      <c r="F17" s="77"/>
      <c r="G17" s="77"/>
      <c r="H17" s="95"/>
      <c r="I17" s="95"/>
      <c r="J17" s="95"/>
      <c r="K17" s="95"/>
      <c r="L17" s="75"/>
      <c r="M17" s="75">
        <f t="shared" si="1"/>
        <v>100</v>
      </c>
      <c r="N17" s="6"/>
      <c r="O17" s="75"/>
      <c r="P17" s="121"/>
      <c r="Q17" s="109"/>
    </row>
    <row r="18" spans="1:17" s="1" customFormat="1" ht="93" x14ac:dyDescent="0.4">
      <c r="A18" s="8"/>
      <c r="B18" s="20" t="s">
        <v>473</v>
      </c>
      <c r="C18" s="57" t="s">
        <v>114</v>
      </c>
      <c r="D18" s="77">
        <v>240</v>
      </c>
      <c r="E18" s="54">
        <v>240</v>
      </c>
      <c r="F18" s="77"/>
      <c r="G18" s="77"/>
      <c r="H18" s="95"/>
      <c r="I18" s="95"/>
      <c r="J18" s="95"/>
      <c r="K18" s="95"/>
      <c r="L18" s="75"/>
      <c r="M18" s="75">
        <f t="shared" si="1"/>
        <v>100</v>
      </c>
      <c r="N18" s="6"/>
      <c r="O18" s="75"/>
      <c r="P18" s="121"/>
      <c r="Q18" s="109"/>
    </row>
    <row r="19" spans="1:17" s="1" customFormat="1" ht="140.25" customHeight="1" x14ac:dyDescent="0.4">
      <c r="A19" s="8"/>
      <c r="B19" s="20" t="s">
        <v>474</v>
      </c>
      <c r="C19" s="57" t="s">
        <v>114</v>
      </c>
      <c r="D19" s="77">
        <v>233</v>
      </c>
      <c r="E19" s="54">
        <v>233</v>
      </c>
      <c r="F19" s="77"/>
      <c r="G19" s="77"/>
      <c r="H19" s="95"/>
      <c r="I19" s="95"/>
      <c r="J19" s="95"/>
      <c r="K19" s="95"/>
      <c r="L19" s="75"/>
      <c r="M19" s="75">
        <f t="shared" si="1"/>
        <v>100</v>
      </c>
      <c r="N19" s="6"/>
      <c r="O19" s="75"/>
      <c r="P19" s="121"/>
      <c r="Q19" s="109"/>
    </row>
    <row r="20" spans="1:17" s="1" customFormat="1" ht="46.5" x14ac:dyDescent="0.4">
      <c r="A20" s="8"/>
      <c r="B20" s="20" t="s">
        <v>475</v>
      </c>
      <c r="C20" s="57" t="s">
        <v>122</v>
      </c>
      <c r="D20" s="77">
        <v>18</v>
      </c>
      <c r="E20" s="54">
        <v>18</v>
      </c>
      <c r="F20" s="77"/>
      <c r="G20" s="77"/>
      <c r="H20" s="95"/>
      <c r="I20" s="95"/>
      <c r="J20" s="95"/>
      <c r="K20" s="95"/>
      <c r="L20" s="75"/>
      <c r="M20" s="75">
        <f t="shared" ref="M20:M27" si="2">E20/D20*100</f>
        <v>100</v>
      </c>
      <c r="N20" s="6"/>
      <c r="O20" s="75"/>
      <c r="P20" s="121"/>
      <c r="Q20" s="109"/>
    </row>
    <row r="21" spans="1:17" s="1" customFormat="1" ht="46.5" x14ac:dyDescent="0.4">
      <c r="A21" s="8"/>
      <c r="B21" s="20" t="s">
        <v>476</v>
      </c>
      <c r="C21" s="57" t="s">
        <v>114</v>
      </c>
      <c r="D21" s="77">
        <v>2917</v>
      </c>
      <c r="E21" s="54">
        <v>2917</v>
      </c>
      <c r="F21" s="77"/>
      <c r="G21" s="77"/>
      <c r="H21" s="95"/>
      <c r="I21" s="95"/>
      <c r="J21" s="95"/>
      <c r="K21" s="95"/>
      <c r="L21" s="75"/>
      <c r="M21" s="75">
        <f t="shared" si="2"/>
        <v>100</v>
      </c>
      <c r="N21" s="6"/>
      <c r="O21" s="75"/>
      <c r="P21" s="121"/>
      <c r="Q21" s="109"/>
    </row>
    <row r="22" spans="1:17" s="1" customFormat="1" ht="77.5" x14ac:dyDescent="0.4">
      <c r="A22" s="8"/>
      <c r="B22" s="20" t="s">
        <v>477</v>
      </c>
      <c r="C22" s="57" t="s">
        <v>471</v>
      </c>
      <c r="D22" s="77">
        <v>25</v>
      </c>
      <c r="E22" s="54">
        <v>25</v>
      </c>
      <c r="F22" s="77"/>
      <c r="G22" s="77"/>
      <c r="H22" s="95"/>
      <c r="I22" s="95"/>
      <c r="J22" s="95"/>
      <c r="K22" s="95"/>
      <c r="L22" s="75"/>
      <c r="M22" s="75">
        <f t="shared" si="2"/>
        <v>100</v>
      </c>
      <c r="N22" s="6"/>
      <c r="O22" s="75"/>
      <c r="P22" s="121"/>
      <c r="Q22" s="109"/>
    </row>
    <row r="23" spans="1:17" s="1" customFormat="1" ht="46.5" x14ac:dyDescent="0.4">
      <c r="A23" s="8"/>
      <c r="B23" s="20" t="s">
        <v>478</v>
      </c>
      <c r="C23" s="57" t="s">
        <v>114</v>
      </c>
      <c r="D23" s="77">
        <v>2290</v>
      </c>
      <c r="E23" s="54">
        <v>2290</v>
      </c>
      <c r="F23" s="77"/>
      <c r="G23" s="77"/>
      <c r="H23" s="95"/>
      <c r="I23" s="95"/>
      <c r="J23" s="95"/>
      <c r="K23" s="95"/>
      <c r="L23" s="75"/>
      <c r="M23" s="75">
        <f t="shared" si="2"/>
        <v>100</v>
      </c>
      <c r="N23" s="6"/>
      <c r="O23" s="75"/>
      <c r="P23" s="121"/>
      <c r="Q23" s="109"/>
    </row>
    <row r="24" spans="1:17" s="1" customFormat="1" ht="77.5" x14ac:dyDescent="0.4">
      <c r="A24" s="8"/>
      <c r="B24" s="20" t="s">
        <v>479</v>
      </c>
      <c r="C24" s="57" t="s">
        <v>114</v>
      </c>
      <c r="D24" s="77">
        <v>88</v>
      </c>
      <c r="E24" s="54">
        <v>88</v>
      </c>
      <c r="F24" s="77"/>
      <c r="G24" s="77"/>
      <c r="H24" s="95"/>
      <c r="I24" s="95"/>
      <c r="J24" s="95"/>
      <c r="K24" s="95"/>
      <c r="L24" s="75"/>
      <c r="M24" s="75">
        <f t="shared" si="2"/>
        <v>100</v>
      </c>
      <c r="N24" s="6"/>
      <c r="O24" s="75"/>
      <c r="P24" s="121"/>
      <c r="Q24" s="109"/>
    </row>
    <row r="25" spans="1:17" s="1" customFormat="1" ht="77.5" x14ac:dyDescent="0.4">
      <c r="A25" s="8"/>
      <c r="B25" s="20" t="s">
        <v>480</v>
      </c>
      <c r="C25" s="57" t="s">
        <v>114</v>
      </c>
      <c r="D25" s="77">
        <v>4</v>
      </c>
      <c r="E25" s="54">
        <v>4</v>
      </c>
      <c r="F25" s="77"/>
      <c r="G25" s="77"/>
      <c r="H25" s="95"/>
      <c r="I25" s="95"/>
      <c r="J25" s="95"/>
      <c r="K25" s="95"/>
      <c r="L25" s="75"/>
      <c r="M25" s="75">
        <f t="shared" si="2"/>
        <v>100</v>
      </c>
      <c r="N25" s="6"/>
      <c r="O25" s="75"/>
      <c r="P25" s="121"/>
      <c r="Q25" s="109"/>
    </row>
    <row r="26" spans="1:17" ht="62" x14ac:dyDescent="0.35">
      <c r="A26" s="159"/>
      <c r="B26" s="20" t="s">
        <v>481</v>
      </c>
      <c r="C26" s="4" t="s">
        <v>114</v>
      </c>
      <c r="D26" s="81">
        <v>88</v>
      </c>
      <c r="E26" s="81">
        <v>88</v>
      </c>
      <c r="F26" s="81"/>
      <c r="G26" s="81"/>
      <c r="H26" s="96"/>
      <c r="I26" s="96"/>
      <c r="J26" s="96"/>
      <c r="K26" s="96"/>
      <c r="L26" s="75"/>
      <c r="M26" s="75">
        <f t="shared" si="2"/>
        <v>100</v>
      </c>
      <c r="N26" s="160"/>
      <c r="O26" s="75"/>
      <c r="P26" s="161"/>
      <c r="Q26" s="109"/>
    </row>
    <row r="27" spans="1:17" s="1" customFormat="1" ht="62" x14ac:dyDescent="0.4">
      <c r="A27" s="8"/>
      <c r="B27" s="20" t="s">
        <v>482</v>
      </c>
      <c r="C27" s="57" t="s">
        <v>114</v>
      </c>
      <c r="D27" s="77">
        <v>16</v>
      </c>
      <c r="E27" s="54">
        <v>16</v>
      </c>
      <c r="F27" s="77"/>
      <c r="G27" s="77"/>
      <c r="H27" s="95"/>
      <c r="I27" s="95"/>
      <c r="J27" s="95"/>
      <c r="K27" s="95"/>
      <c r="L27" s="75"/>
      <c r="M27" s="75">
        <f t="shared" si="2"/>
        <v>100</v>
      </c>
      <c r="N27" s="6"/>
      <c r="O27" s="75"/>
      <c r="P27" s="121"/>
      <c r="Q27" s="109"/>
    </row>
    <row r="28" spans="1:17" s="17" customFormat="1" ht="17.5" x14ac:dyDescent="0.3">
      <c r="A28" s="202" t="s">
        <v>103</v>
      </c>
      <c r="B28" s="203"/>
      <c r="C28" s="203"/>
      <c r="D28" s="203"/>
      <c r="E28" s="203"/>
      <c r="F28" s="203"/>
      <c r="G28" s="203"/>
      <c r="H28" s="203"/>
      <c r="I28" s="203"/>
      <c r="J28" s="203"/>
      <c r="K28" s="203"/>
      <c r="L28" s="204"/>
      <c r="M28" s="76">
        <f>(M14+M15+M16+M17+M18+M19+M20+M21+M22+M23+M24+M25+M26+M27)/14</f>
        <v>100</v>
      </c>
      <c r="N28" s="18"/>
      <c r="O28" s="76">
        <f>M28/L13</f>
        <v>100.0001626723963</v>
      </c>
      <c r="P28" s="122"/>
      <c r="Q28" s="158"/>
    </row>
    <row r="29" spans="1:17" s="28" customFormat="1" ht="75" x14ac:dyDescent="0.35">
      <c r="A29" s="7" t="s">
        <v>106</v>
      </c>
      <c r="B29" s="2" t="s">
        <v>5</v>
      </c>
      <c r="C29" s="53" t="s">
        <v>6</v>
      </c>
      <c r="D29" s="74">
        <v>263327.96999999997</v>
      </c>
      <c r="E29" s="112">
        <v>261151.67</v>
      </c>
      <c r="F29" s="74"/>
      <c r="G29" s="74"/>
      <c r="H29" s="96"/>
      <c r="I29" s="96"/>
      <c r="J29" s="96"/>
      <c r="K29" s="96"/>
      <c r="L29" s="75">
        <f t="shared" ref="L29:L61" si="3">E29/D29</f>
        <v>0.99173540129443916</v>
      </c>
      <c r="M29" s="75"/>
      <c r="N29" s="4"/>
      <c r="O29" s="75"/>
      <c r="P29" s="60"/>
      <c r="Q29" s="109"/>
    </row>
    <row r="30" spans="1:17" s="1" customFormat="1" ht="77.5" x14ac:dyDescent="0.4">
      <c r="A30" s="8"/>
      <c r="B30" s="20" t="s">
        <v>300</v>
      </c>
      <c r="C30" s="57" t="s">
        <v>99</v>
      </c>
      <c r="D30" s="54">
        <v>100</v>
      </c>
      <c r="E30" s="54">
        <v>100</v>
      </c>
      <c r="F30" s="54"/>
      <c r="G30" s="54"/>
      <c r="H30" s="95"/>
      <c r="I30" s="95"/>
      <c r="J30" s="95"/>
      <c r="K30" s="95"/>
      <c r="L30" s="75"/>
      <c r="M30" s="75">
        <f t="shared" ref="M30" si="4">E30/D30*100</f>
        <v>100</v>
      </c>
      <c r="N30" s="6"/>
      <c r="O30" s="75"/>
      <c r="P30" s="121"/>
      <c r="Q30" s="109"/>
    </row>
    <row r="31" spans="1:17" s="17" customFormat="1" ht="17.5" x14ac:dyDescent="0.3">
      <c r="A31" s="202" t="s">
        <v>104</v>
      </c>
      <c r="B31" s="203"/>
      <c r="C31" s="203"/>
      <c r="D31" s="203"/>
      <c r="E31" s="203"/>
      <c r="F31" s="203"/>
      <c r="G31" s="203"/>
      <c r="H31" s="203"/>
      <c r="I31" s="203"/>
      <c r="J31" s="203"/>
      <c r="K31" s="203"/>
      <c r="L31" s="204"/>
      <c r="M31" s="76">
        <f>M30</f>
        <v>100</v>
      </c>
      <c r="N31" s="18"/>
      <c r="O31" s="76">
        <f>M31/L29</f>
        <v>100.83334715033604</v>
      </c>
      <c r="P31" s="122"/>
      <c r="Q31" s="158"/>
    </row>
    <row r="32" spans="1:17" s="5" customFormat="1" ht="60" x14ac:dyDescent="0.4">
      <c r="A32" s="7" t="s">
        <v>107</v>
      </c>
      <c r="B32" s="2" t="s">
        <v>7</v>
      </c>
      <c r="C32" s="53" t="s">
        <v>8</v>
      </c>
      <c r="D32" s="74">
        <v>5940.21</v>
      </c>
      <c r="E32" s="112">
        <v>5940.21</v>
      </c>
      <c r="F32" s="74">
        <v>688</v>
      </c>
      <c r="G32" s="74">
        <v>688</v>
      </c>
      <c r="H32" s="95"/>
      <c r="I32" s="95"/>
      <c r="J32" s="95"/>
      <c r="K32" s="95"/>
      <c r="L32" s="75">
        <f t="shared" si="3"/>
        <v>1</v>
      </c>
      <c r="M32" s="75"/>
      <c r="N32" s="4"/>
      <c r="O32" s="75"/>
      <c r="P32" s="60"/>
      <c r="Q32" s="109"/>
    </row>
    <row r="33" spans="1:17" s="5" customFormat="1" x14ac:dyDescent="0.35">
      <c r="A33" s="196" t="s">
        <v>102</v>
      </c>
      <c r="B33" s="197"/>
      <c r="C33" s="197"/>
      <c r="D33" s="197"/>
      <c r="E33" s="197"/>
      <c r="F33" s="197"/>
      <c r="G33" s="197"/>
      <c r="H33" s="197"/>
      <c r="I33" s="197"/>
      <c r="J33" s="197"/>
      <c r="K33" s="197"/>
      <c r="L33" s="198"/>
      <c r="M33" s="76">
        <f>(M46+M56+M60+M66)/4</f>
        <v>104.81143071528905</v>
      </c>
      <c r="N33" s="18"/>
      <c r="O33" s="76">
        <f>M33/L32</f>
        <v>104.81143071528905</v>
      </c>
      <c r="P33" s="123"/>
      <c r="Q33" s="109"/>
    </row>
    <row r="34" spans="1:17" s="28" customFormat="1" ht="30" x14ac:dyDescent="0.35">
      <c r="A34" s="7" t="s">
        <v>108</v>
      </c>
      <c r="B34" s="2" t="s">
        <v>9</v>
      </c>
      <c r="C34" s="53" t="s">
        <v>10</v>
      </c>
      <c r="D34" s="74">
        <v>4632.75</v>
      </c>
      <c r="E34" s="112">
        <v>4632.75</v>
      </c>
      <c r="F34" s="74">
        <v>533</v>
      </c>
      <c r="G34" s="74">
        <v>533</v>
      </c>
      <c r="H34" s="96"/>
      <c r="I34" s="96"/>
      <c r="J34" s="96"/>
      <c r="K34" s="96"/>
      <c r="L34" s="75">
        <f t="shared" si="3"/>
        <v>1</v>
      </c>
      <c r="M34" s="75"/>
      <c r="N34" s="4"/>
      <c r="O34" s="75"/>
      <c r="P34" s="60"/>
      <c r="Q34" s="109"/>
    </row>
    <row r="35" spans="1:17" s="1" customFormat="1" ht="46.5" x14ac:dyDescent="0.4">
      <c r="A35" s="8"/>
      <c r="B35" s="20" t="s">
        <v>204</v>
      </c>
      <c r="C35" s="57" t="s">
        <v>99</v>
      </c>
      <c r="D35" s="54">
        <v>77</v>
      </c>
      <c r="E35" s="54">
        <v>77</v>
      </c>
      <c r="F35" s="54"/>
      <c r="G35" s="54"/>
      <c r="H35" s="95"/>
      <c r="I35" s="95"/>
      <c r="J35" s="95"/>
      <c r="K35" s="95"/>
      <c r="L35" s="75"/>
      <c r="M35" s="75">
        <f>E35/D35*100</f>
        <v>100</v>
      </c>
      <c r="N35" s="6"/>
      <c r="O35" s="75"/>
      <c r="P35" s="121"/>
      <c r="Q35" s="109"/>
    </row>
    <row r="36" spans="1:17" s="1" customFormat="1" ht="126" x14ac:dyDescent="0.4">
      <c r="A36" s="8"/>
      <c r="B36" s="152" t="s">
        <v>208</v>
      </c>
      <c r="C36" s="20" t="s">
        <v>209</v>
      </c>
      <c r="D36" s="54">
        <v>828</v>
      </c>
      <c r="E36" s="54">
        <v>828</v>
      </c>
      <c r="F36" s="54"/>
      <c r="G36" s="54"/>
      <c r="H36" s="73"/>
      <c r="I36" s="95"/>
      <c r="J36" s="95"/>
      <c r="K36" s="95"/>
      <c r="L36" s="75"/>
      <c r="M36" s="75">
        <f>E36/D36*100</f>
        <v>100</v>
      </c>
      <c r="N36" s="6"/>
      <c r="O36" s="75"/>
      <c r="P36" s="121"/>
      <c r="Q36" s="109"/>
    </row>
    <row r="37" spans="1:17" s="1" customFormat="1" ht="98" x14ac:dyDescent="0.4">
      <c r="A37" s="8"/>
      <c r="B37" s="152" t="s">
        <v>210</v>
      </c>
      <c r="C37" s="20" t="s">
        <v>209</v>
      </c>
      <c r="D37" s="54">
        <v>536</v>
      </c>
      <c r="E37" s="54">
        <v>536</v>
      </c>
      <c r="F37" s="54"/>
      <c r="G37" s="54"/>
      <c r="H37" s="73"/>
      <c r="I37" s="95"/>
      <c r="J37" s="95"/>
      <c r="K37" s="95"/>
      <c r="L37" s="75"/>
      <c r="M37" s="75">
        <f t="shared" ref="M37:M45" si="5">E37/D37*100</f>
        <v>100</v>
      </c>
      <c r="N37" s="6"/>
      <c r="O37" s="75"/>
      <c r="P37" s="121"/>
      <c r="Q37" s="109"/>
    </row>
    <row r="38" spans="1:17" s="1" customFormat="1" ht="112" x14ac:dyDescent="0.4">
      <c r="A38" s="8"/>
      <c r="B38" s="152" t="s">
        <v>211</v>
      </c>
      <c r="C38" s="20" t="s">
        <v>209</v>
      </c>
      <c r="D38" s="54">
        <v>1518</v>
      </c>
      <c r="E38" s="54">
        <v>1518</v>
      </c>
      <c r="F38" s="54"/>
      <c r="G38" s="54"/>
      <c r="H38" s="73"/>
      <c r="I38" s="95"/>
      <c r="J38" s="95"/>
      <c r="K38" s="95"/>
      <c r="L38" s="75"/>
      <c r="M38" s="75">
        <f t="shared" si="5"/>
        <v>100</v>
      </c>
      <c r="N38" s="6"/>
      <c r="O38" s="75"/>
      <c r="P38" s="121"/>
      <c r="Q38" s="109"/>
    </row>
    <row r="39" spans="1:17" s="1" customFormat="1" ht="28" x14ac:dyDescent="0.4">
      <c r="A39" s="8"/>
      <c r="B39" s="152" t="s">
        <v>212</v>
      </c>
      <c r="C39" s="20" t="s">
        <v>209</v>
      </c>
      <c r="D39" s="54">
        <v>281</v>
      </c>
      <c r="E39" s="54">
        <v>281</v>
      </c>
      <c r="F39" s="54"/>
      <c r="G39" s="54"/>
      <c r="H39" s="73"/>
      <c r="I39" s="95"/>
      <c r="J39" s="95"/>
      <c r="K39" s="95"/>
      <c r="L39" s="75"/>
      <c r="M39" s="75">
        <f t="shared" si="5"/>
        <v>100</v>
      </c>
      <c r="N39" s="6"/>
      <c r="O39" s="75"/>
      <c r="P39" s="121"/>
      <c r="Q39" s="109"/>
    </row>
    <row r="40" spans="1:17" s="1" customFormat="1" ht="98" x14ac:dyDescent="0.4">
      <c r="A40" s="8"/>
      <c r="B40" s="152" t="s">
        <v>213</v>
      </c>
      <c r="C40" s="20" t="s">
        <v>209</v>
      </c>
      <c r="D40" s="54">
        <v>480</v>
      </c>
      <c r="E40" s="54">
        <v>480</v>
      </c>
      <c r="F40" s="54"/>
      <c r="G40" s="54"/>
      <c r="H40" s="73"/>
      <c r="I40" s="95"/>
      <c r="J40" s="95"/>
      <c r="K40" s="95"/>
      <c r="L40" s="75"/>
      <c r="M40" s="75">
        <f t="shared" si="5"/>
        <v>100</v>
      </c>
      <c r="N40" s="6"/>
      <c r="O40" s="75"/>
      <c r="P40" s="121"/>
      <c r="Q40" s="109"/>
    </row>
    <row r="41" spans="1:17" s="1" customFormat="1" ht="28" x14ac:dyDescent="0.4">
      <c r="A41" s="8"/>
      <c r="B41" s="152" t="s">
        <v>383</v>
      </c>
      <c r="C41" s="20" t="s">
        <v>427</v>
      </c>
      <c r="D41" s="54">
        <v>218</v>
      </c>
      <c r="E41" s="54">
        <v>224</v>
      </c>
      <c r="F41" s="54"/>
      <c r="G41" s="54"/>
      <c r="H41" s="73"/>
      <c r="I41" s="95"/>
      <c r="J41" s="95"/>
      <c r="K41" s="95"/>
      <c r="L41" s="75"/>
      <c r="M41" s="75">
        <f t="shared" si="5"/>
        <v>102.75229357798166</v>
      </c>
      <c r="N41" s="6"/>
      <c r="O41" s="75"/>
      <c r="P41" s="121"/>
      <c r="Q41" s="109"/>
    </row>
    <row r="42" spans="1:17" s="1" customFormat="1" ht="33" customHeight="1" x14ac:dyDescent="0.4">
      <c r="A42" s="8"/>
      <c r="B42" s="153" t="s">
        <v>419</v>
      </c>
      <c r="C42" s="20" t="s">
        <v>209</v>
      </c>
      <c r="D42" s="54">
        <v>2</v>
      </c>
      <c r="E42" s="54">
        <v>2</v>
      </c>
      <c r="F42" s="54"/>
      <c r="G42" s="54"/>
      <c r="H42" s="73"/>
      <c r="I42" s="95"/>
      <c r="J42" s="95"/>
      <c r="K42" s="95"/>
      <c r="L42" s="75"/>
      <c r="M42" s="75">
        <f t="shared" si="5"/>
        <v>100</v>
      </c>
      <c r="N42" s="6"/>
      <c r="O42" s="75"/>
      <c r="P42" s="121"/>
      <c r="Q42" s="109"/>
    </row>
    <row r="43" spans="1:17" s="1" customFormat="1" ht="95.25" customHeight="1" x14ac:dyDescent="0.4">
      <c r="A43" s="8"/>
      <c r="B43" s="153" t="s">
        <v>428</v>
      </c>
      <c r="C43" s="20" t="s">
        <v>389</v>
      </c>
      <c r="D43" s="54">
        <v>16</v>
      </c>
      <c r="E43" s="54">
        <v>16</v>
      </c>
      <c r="F43" s="54"/>
      <c r="G43" s="54"/>
      <c r="H43" s="73"/>
      <c r="I43" s="95"/>
      <c r="J43" s="95"/>
      <c r="K43" s="95"/>
      <c r="L43" s="75"/>
      <c r="M43" s="75">
        <f t="shared" si="5"/>
        <v>100</v>
      </c>
      <c r="N43" s="6"/>
      <c r="O43" s="75"/>
      <c r="P43" s="121"/>
      <c r="Q43" s="109"/>
    </row>
    <row r="44" spans="1:17" s="1" customFormat="1" ht="97.5" customHeight="1" x14ac:dyDescent="0.4">
      <c r="A44" s="8"/>
      <c r="B44" s="153" t="s">
        <v>429</v>
      </c>
      <c r="C44" s="20" t="s">
        <v>387</v>
      </c>
      <c r="D44" s="54">
        <v>40</v>
      </c>
      <c r="E44" s="54">
        <v>40</v>
      </c>
      <c r="F44" s="54"/>
      <c r="G44" s="54"/>
      <c r="H44" s="73"/>
      <c r="I44" s="95"/>
      <c r="J44" s="95"/>
      <c r="K44" s="95"/>
      <c r="L44" s="75"/>
      <c r="M44" s="75">
        <f t="shared" si="5"/>
        <v>100</v>
      </c>
      <c r="N44" s="6"/>
      <c r="O44" s="75"/>
      <c r="P44" s="121"/>
      <c r="Q44" s="109"/>
    </row>
    <row r="45" spans="1:17" s="1" customFormat="1" ht="55.5" customHeight="1" x14ac:dyDescent="0.4">
      <c r="A45" s="8"/>
      <c r="B45" s="153" t="s">
        <v>430</v>
      </c>
      <c r="C45" s="20" t="s">
        <v>389</v>
      </c>
      <c r="D45" s="54">
        <v>2</v>
      </c>
      <c r="E45" s="54">
        <v>2</v>
      </c>
      <c r="F45" s="54"/>
      <c r="G45" s="54"/>
      <c r="H45" s="73"/>
      <c r="I45" s="95"/>
      <c r="J45" s="95"/>
      <c r="K45" s="95"/>
      <c r="L45" s="75"/>
      <c r="M45" s="75">
        <f t="shared" si="5"/>
        <v>100</v>
      </c>
      <c r="N45" s="6"/>
      <c r="O45" s="75"/>
      <c r="P45" s="121"/>
      <c r="Q45" s="109"/>
    </row>
    <row r="46" spans="1:17" s="17" customFormat="1" ht="17.5" x14ac:dyDescent="0.3">
      <c r="A46" s="202" t="s">
        <v>103</v>
      </c>
      <c r="B46" s="203"/>
      <c r="C46" s="203"/>
      <c r="D46" s="203"/>
      <c r="E46" s="203"/>
      <c r="F46" s="203"/>
      <c r="G46" s="203"/>
      <c r="H46" s="203"/>
      <c r="I46" s="203"/>
      <c r="J46" s="203"/>
      <c r="K46" s="203"/>
      <c r="L46" s="204"/>
      <c r="M46" s="76">
        <f>(M35+M36+M37+M38+M39+M40+M41+M42+M43+M44+M45)/11</f>
        <v>100.25020850708924</v>
      </c>
      <c r="N46" s="18"/>
      <c r="O46" s="76">
        <f>M46/L34</f>
        <v>100.25020850708924</v>
      </c>
      <c r="P46" s="106"/>
      <c r="Q46" s="158"/>
    </row>
    <row r="47" spans="1:17" s="28" customFormat="1" ht="90" x14ac:dyDescent="0.35">
      <c r="A47" s="7" t="s">
        <v>242</v>
      </c>
      <c r="B47" s="2" t="s">
        <v>11</v>
      </c>
      <c r="C47" s="53" t="s">
        <v>12</v>
      </c>
      <c r="D47" s="74">
        <v>261.3</v>
      </c>
      <c r="E47" s="112">
        <v>261.3</v>
      </c>
      <c r="F47" s="74"/>
      <c r="G47" s="74"/>
      <c r="H47" s="96"/>
      <c r="I47" s="96"/>
      <c r="J47" s="96"/>
      <c r="K47" s="96"/>
      <c r="L47" s="75">
        <f t="shared" si="3"/>
        <v>1</v>
      </c>
      <c r="M47" s="75"/>
      <c r="N47" s="4"/>
      <c r="O47" s="75"/>
      <c r="P47" s="60"/>
      <c r="Q47" s="109"/>
    </row>
    <row r="48" spans="1:17" s="1" customFormat="1" ht="90" x14ac:dyDescent="0.4">
      <c r="A48" s="8"/>
      <c r="B48" s="109" t="s">
        <v>201</v>
      </c>
      <c r="C48" s="54" t="s">
        <v>99</v>
      </c>
      <c r="D48" s="54">
        <v>58</v>
      </c>
      <c r="E48" s="54">
        <v>58</v>
      </c>
      <c r="F48" s="54"/>
      <c r="G48" s="54"/>
      <c r="H48" s="95"/>
      <c r="I48" s="95"/>
      <c r="J48" s="95"/>
      <c r="K48" s="95"/>
      <c r="L48" s="75"/>
      <c r="M48" s="75">
        <f>E48/D48*100</f>
        <v>100</v>
      </c>
      <c r="N48" s="6"/>
      <c r="O48" s="75"/>
      <c r="P48" s="121"/>
      <c r="Q48" s="109" t="s">
        <v>397</v>
      </c>
    </row>
    <row r="49" spans="1:17" s="1" customFormat="1" ht="144" x14ac:dyDescent="0.4">
      <c r="A49" s="8"/>
      <c r="B49" s="109" t="s">
        <v>384</v>
      </c>
      <c r="C49" s="54" t="s">
        <v>385</v>
      </c>
      <c r="D49" s="54">
        <v>8</v>
      </c>
      <c r="E49" s="54">
        <v>8</v>
      </c>
      <c r="F49" s="54"/>
      <c r="G49" s="54"/>
      <c r="H49" s="95"/>
      <c r="I49" s="95"/>
      <c r="J49" s="95"/>
      <c r="K49" s="95"/>
      <c r="L49" s="75"/>
      <c r="M49" s="75">
        <f>E49/D49*100</f>
        <v>100</v>
      </c>
      <c r="N49" s="6"/>
      <c r="O49" s="75"/>
      <c r="P49" s="121"/>
      <c r="Q49" s="109"/>
    </row>
    <row r="50" spans="1:17" s="1" customFormat="1" ht="108" x14ac:dyDescent="0.4">
      <c r="A50" s="8"/>
      <c r="B50" s="109" t="s">
        <v>200</v>
      </c>
      <c r="C50" s="54" t="s">
        <v>385</v>
      </c>
      <c r="D50" s="54">
        <v>14</v>
      </c>
      <c r="E50" s="54">
        <v>14</v>
      </c>
      <c r="F50" s="54"/>
      <c r="G50" s="54"/>
      <c r="H50" s="73"/>
      <c r="I50" s="95"/>
      <c r="J50" s="95"/>
      <c r="K50" s="95"/>
      <c r="L50" s="75"/>
      <c r="M50" s="75">
        <f t="shared" ref="M50:M55" si="6">E50/D50*100</f>
        <v>100</v>
      </c>
      <c r="N50" s="6"/>
      <c r="O50" s="75"/>
      <c r="P50" s="121"/>
      <c r="Q50" s="109"/>
    </row>
    <row r="51" spans="1:17" s="1" customFormat="1" ht="72" x14ac:dyDescent="0.4">
      <c r="A51" s="8"/>
      <c r="B51" s="109" t="s">
        <v>205</v>
      </c>
      <c r="C51" s="54" t="s">
        <v>386</v>
      </c>
      <c r="D51" s="54">
        <v>4</v>
      </c>
      <c r="E51" s="54">
        <v>4</v>
      </c>
      <c r="F51" s="77"/>
      <c r="G51" s="77"/>
      <c r="H51" s="73"/>
      <c r="I51" s="95"/>
      <c r="J51" s="95"/>
      <c r="K51" s="95"/>
      <c r="L51" s="75"/>
      <c r="M51" s="75">
        <f t="shared" si="6"/>
        <v>100</v>
      </c>
      <c r="N51" s="6"/>
      <c r="O51" s="75"/>
      <c r="P51" s="121"/>
      <c r="Q51" s="109"/>
    </row>
    <row r="52" spans="1:17" s="1" customFormat="1" ht="90" x14ac:dyDescent="0.4">
      <c r="A52" s="8"/>
      <c r="B52" s="109" t="s">
        <v>202</v>
      </c>
      <c r="C52" s="54" t="s">
        <v>387</v>
      </c>
      <c r="D52" s="54">
        <v>15900</v>
      </c>
      <c r="E52" s="54">
        <v>15900</v>
      </c>
      <c r="F52" s="77"/>
      <c r="G52" s="77"/>
      <c r="H52" s="73"/>
      <c r="I52" s="95"/>
      <c r="J52" s="95"/>
      <c r="K52" s="95"/>
      <c r="L52" s="75"/>
      <c r="M52" s="75">
        <f t="shared" si="6"/>
        <v>100</v>
      </c>
      <c r="N52" s="6"/>
      <c r="O52" s="75"/>
      <c r="P52" s="121"/>
      <c r="Q52" s="109" t="s">
        <v>397</v>
      </c>
    </row>
    <row r="53" spans="1:17" s="1" customFormat="1" ht="90" x14ac:dyDescent="0.4">
      <c r="A53" s="8"/>
      <c r="B53" s="109" t="s">
        <v>206</v>
      </c>
      <c r="C53" s="54" t="s">
        <v>99</v>
      </c>
      <c r="D53" s="54">
        <v>100</v>
      </c>
      <c r="E53" s="54">
        <v>100</v>
      </c>
      <c r="F53" s="54"/>
      <c r="G53" s="54"/>
      <c r="H53" s="73"/>
      <c r="I53" s="95"/>
      <c r="J53" s="95"/>
      <c r="K53" s="95"/>
      <c r="L53" s="75"/>
      <c r="M53" s="75">
        <f t="shared" si="6"/>
        <v>100</v>
      </c>
      <c r="N53" s="6"/>
      <c r="O53" s="75"/>
      <c r="P53" s="121"/>
      <c r="Q53" s="109" t="s">
        <v>397</v>
      </c>
    </row>
    <row r="54" spans="1:17" s="1" customFormat="1" ht="90" x14ac:dyDescent="0.4">
      <c r="A54" s="8"/>
      <c r="B54" s="109" t="s">
        <v>388</v>
      </c>
      <c r="C54" s="54" t="s">
        <v>99</v>
      </c>
      <c r="D54" s="54">
        <v>100</v>
      </c>
      <c r="E54" s="54">
        <v>100</v>
      </c>
      <c r="F54" s="54"/>
      <c r="G54" s="54"/>
      <c r="H54" s="73"/>
      <c r="I54" s="95"/>
      <c r="J54" s="95"/>
      <c r="K54" s="95"/>
      <c r="L54" s="75"/>
      <c r="M54" s="75">
        <f t="shared" si="6"/>
        <v>100</v>
      </c>
      <c r="N54" s="6"/>
      <c r="O54" s="75"/>
      <c r="P54" s="121"/>
      <c r="Q54" s="109" t="s">
        <v>397</v>
      </c>
    </row>
    <row r="55" spans="1:17" s="1" customFormat="1" ht="90" x14ac:dyDescent="0.4">
      <c r="A55" s="8"/>
      <c r="B55" s="109" t="s">
        <v>207</v>
      </c>
      <c r="C55" s="54" t="s">
        <v>99</v>
      </c>
      <c r="D55" s="54">
        <v>100</v>
      </c>
      <c r="E55" s="54">
        <v>100</v>
      </c>
      <c r="F55" s="54"/>
      <c r="G55" s="54"/>
      <c r="H55" s="73"/>
      <c r="I55" s="95"/>
      <c r="J55" s="95"/>
      <c r="K55" s="95"/>
      <c r="L55" s="75"/>
      <c r="M55" s="75">
        <f t="shared" si="6"/>
        <v>100</v>
      </c>
      <c r="N55" s="6"/>
      <c r="O55" s="75"/>
      <c r="P55" s="121"/>
      <c r="Q55" s="109" t="s">
        <v>397</v>
      </c>
    </row>
    <row r="56" spans="1:17" s="17" customFormat="1" ht="17.5" x14ac:dyDescent="0.3">
      <c r="A56" s="202" t="s">
        <v>203</v>
      </c>
      <c r="B56" s="203"/>
      <c r="C56" s="203"/>
      <c r="D56" s="203"/>
      <c r="E56" s="203"/>
      <c r="F56" s="203"/>
      <c r="G56" s="203"/>
      <c r="H56" s="203"/>
      <c r="I56" s="203"/>
      <c r="J56" s="203"/>
      <c r="K56" s="203"/>
      <c r="L56" s="204"/>
      <c r="M56" s="76">
        <f>(M48+M49+M50+M51+M52+M53+M54+M55)/8</f>
        <v>100</v>
      </c>
      <c r="N56" s="18"/>
      <c r="O56" s="76">
        <f>M56/L47</f>
        <v>100</v>
      </c>
      <c r="P56" s="122"/>
      <c r="Q56" s="158"/>
    </row>
    <row r="57" spans="1:17" s="28" customFormat="1" ht="75" x14ac:dyDescent="0.35">
      <c r="A57" s="7" t="s">
        <v>243</v>
      </c>
      <c r="B57" s="2" t="s">
        <v>13</v>
      </c>
      <c r="C57" s="53" t="s">
        <v>14</v>
      </c>
      <c r="D57" s="74">
        <v>996.1</v>
      </c>
      <c r="E57" s="112">
        <v>996.1</v>
      </c>
      <c r="F57" s="74">
        <v>155</v>
      </c>
      <c r="G57" s="74">
        <v>155</v>
      </c>
      <c r="H57" s="96"/>
      <c r="I57" s="96"/>
      <c r="J57" s="96"/>
      <c r="K57" s="96"/>
      <c r="L57" s="75">
        <f t="shared" si="3"/>
        <v>1</v>
      </c>
      <c r="M57" s="75"/>
      <c r="N57" s="4"/>
      <c r="O57" s="75"/>
      <c r="P57" s="60"/>
      <c r="Q57" s="109"/>
    </row>
    <row r="58" spans="1:17" s="1" customFormat="1" ht="46.5" x14ac:dyDescent="0.4">
      <c r="A58" s="8"/>
      <c r="B58" s="20" t="s">
        <v>495</v>
      </c>
      <c r="C58" s="57" t="s">
        <v>114</v>
      </c>
      <c r="D58" s="54">
        <v>475</v>
      </c>
      <c r="E58" s="54">
        <v>483</v>
      </c>
      <c r="F58" s="54"/>
      <c r="G58" s="54"/>
      <c r="H58" s="95"/>
      <c r="I58" s="95"/>
      <c r="J58" s="95"/>
      <c r="K58" s="95"/>
      <c r="L58" s="75"/>
      <c r="M58" s="75">
        <f>E58/D58*100</f>
        <v>101.68421052631579</v>
      </c>
      <c r="N58" s="6"/>
      <c r="O58" s="75"/>
      <c r="P58" s="121"/>
      <c r="Q58" s="174"/>
    </row>
    <row r="59" spans="1:17" s="1" customFormat="1" ht="90" x14ac:dyDescent="0.4">
      <c r="A59" s="8"/>
      <c r="B59" s="70" t="s">
        <v>214</v>
      </c>
      <c r="C59" s="57" t="s">
        <v>114</v>
      </c>
      <c r="D59" s="54">
        <v>71</v>
      </c>
      <c r="E59" s="54">
        <v>71</v>
      </c>
      <c r="F59" s="54"/>
      <c r="G59" s="54"/>
      <c r="H59" s="95"/>
      <c r="I59" s="95"/>
      <c r="J59" s="95"/>
      <c r="K59" s="95"/>
      <c r="L59" s="75"/>
      <c r="M59" s="75">
        <f>E59/D59*100</f>
        <v>100</v>
      </c>
      <c r="N59" s="6"/>
      <c r="O59" s="75"/>
      <c r="P59" s="121"/>
      <c r="Q59" s="109" t="s">
        <v>420</v>
      </c>
    </row>
    <row r="60" spans="1:17" s="17" customFormat="1" ht="17.5" x14ac:dyDescent="0.3">
      <c r="A60" s="202" t="s">
        <v>104</v>
      </c>
      <c r="B60" s="203"/>
      <c r="C60" s="203"/>
      <c r="D60" s="203"/>
      <c r="E60" s="203"/>
      <c r="F60" s="203"/>
      <c r="G60" s="203"/>
      <c r="H60" s="203"/>
      <c r="I60" s="203"/>
      <c r="J60" s="203"/>
      <c r="K60" s="203"/>
      <c r="L60" s="204"/>
      <c r="M60" s="76">
        <f>(M58+M59)/2</f>
        <v>100.84210526315789</v>
      </c>
      <c r="N60" s="18"/>
      <c r="O60" s="76">
        <f>M60/L57</f>
        <v>100.84210526315789</v>
      </c>
      <c r="P60" s="122"/>
      <c r="Q60" s="158"/>
    </row>
    <row r="61" spans="1:17" s="28" customFormat="1" ht="60" x14ac:dyDescent="0.35">
      <c r="A61" s="7" t="s">
        <v>244</v>
      </c>
      <c r="B61" s="2" t="s">
        <v>15</v>
      </c>
      <c r="C61" s="53" t="s">
        <v>16</v>
      </c>
      <c r="D61" s="74">
        <v>50</v>
      </c>
      <c r="E61" s="112">
        <v>50</v>
      </c>
      <c r="F61" s="74"/>
      <c r="G61" s="74"/>
      <c r="H61" s="96"/>
      <c r="I61" s="96"/>
      <c r="J61" s="96"/>
      <c r="K61" s="96"/>
      <c r="L61" s="75">
        <f t="shared" si="3"/>
        <v>1</v>
      </c>
      <c r="M61" s="75"/>
      <c r="N61" s="4"/>
      <c r="O61" s="75"/>
      <c r="P61" s="60"/>
      <c r="Q61" s="109"/>
    </row>
    <row r="62" spans="1:17" s="1" customFormat="1" ht="90" x14ac:dyDescent="0.4">
      <c r="A62" s="8"/>
      <c r="B62" s="109" t="s">
        <v>215</v>
      </c>
      <c r="C62" s="54" t="s">
        <v>115</v>
      </c>
      <c r="D62" s="54">
        <v>16</v>
      </c>
      <c r="E62" s="54">
        <v>21</v>
      </c>
      <c r="F62" s="78"/>
      <c r="G62" s="78"/>
      <c r="H62" s="95"/>
      <c r="I62" s="95"/>
      <c r="J62" s="95"/>
      <c r="K62" s="95"/>
      <c r="L62" s="75"/>
      <c r="M62" s="75">
        <f>E62/D62*100</f>
        <v>131.25</v>
      </c>
      <c r="N62" s="6"/>
      <c r="O62" s="75"/>
      <c r="P62" s="121"/>
      <c r="Q62" s="109" t="s">
        <v>420</v>
      </c>
    </row>
    <row r="63" spans="1:17" s="1" customFormat="1" ht="90" x14ac:dyDescent="0.4">
      <c r="A63" s="8"/>
      <c r="B63" s="109" t="s">
        <v>216</v>
      </c>
      <c r="C63" s="54" t="s">
        <v>389</v>
      </c>
      <c r="D63" s="54">
        <v>11</v>
      </c>
      <c r="E63" s="54">
        <v>15</v>
      </c>
      <c r="F63" s="78"/>
      <c r="G63" s="78"/>
      <c r="H63" s="95"/>
      <c r="I63" s="95"/>
      <c r="J63" s="95"/>
      <c r="K63" s="95"/>
      <c r="L63" s="75"/>
      <c r="M63" s="75">
        <f>E63/D63*100</f>
        <v>136.36363636363635</v>
      </c>
      <c r="N63" s="6"/>
      <c r="O63" s="75"/>
      <c r="P63" s="121"/>
      <c r="Q63" s="109" t="s">
        <v>420</v>
      </c>
    </row>
    <row r="64" spans="1:17" s="1" customFormat="1" ht="90" x14ac:dyDescent="0.4">
      <c r="A64" s="8"/>
      <c r="B64" s="154" t="s">
        <v>217</v>
      </c>
      <c r="C64" s="54" t="s">
        <v>99</v>
      </c>
      <c r="D64" s="54">
        <v>40</v>
      </c>
      <c r="E64" s="54">
        <v>42</v>
      </c>
      <c r="F64" s="78"/>
      <c r="G64" s="78"/>
      <c r="H64" s="95"/>
      <c r="I64" s="95"/>
      <c r="J64" s="95"/>
      <c r="K64" s="95"/>
      <c r="L64" s="75"/>
      <c r="M64" s="75">
        <f>E64/D64*100</f>
        <v>105</v>
      </c>
      <c r="N64" s="6"/>
      <c r="O64" s="75"/>
      <c r="P64" s="121"/>
      <c r="Q64" s="109" t="s">
        <v>420</v>
      </c>
    </row>
    <row r="65" spans="1:17" s="1" customFormat="1" ht="90" x14ac:dyDescent="0.4">
      <c r="A65" s="8"/>
      <c r="B65" s="154" t="s">
        <v>218</v>
      </c>
      <c r="C65" s="54" t="s">
        <v>114</v>
      </c>
      <c r="D65" s="54">
        <v>5499</v>
      </c>
      <c r="E65" s="54">
        <v>5499</v>
      </c>
      <c r="F65" s="78"/>
      <c r="G65" s="78"/>
      <c r="H65" s="95"/>
      <c r="I65" s="95"/>
      <c r="J65" s="95"/>
      <c r="K65" s="95"/>
      <c r="L65" s="75"/>
      <c r="M65" s="75">
        <f>E65/D65*100</f>
        <v>100</v>
      </c>
      <c r="N65" s="6"/>
      <c r="O65" s="75"/>
      <c r="P65" s="121"/>
      <c r="Q65" s="109" t="s">
        <v>420</v>
      </c>
    </row>
    <row r="66" spans="1:17" s="17" customFormat="1" ht="17.5" x14ac:dyDescent="0.3">
      <c r="A66" s="196" t="s">
        <v>104</v>
      </c>
      <c r="B66" s="197"/>
      <c r="C66" s="197"/>
      <c r="D66" s="197"/>
      <c r="E66" s="197"/>
      <c r="F66" s="197"/>
      <c r="G66" s="197"/>
      <c r="H66" s="197"/>
      <c r="I66" s="197"/>
      <c r="J66" s="197"/>
      <c r="K66" s="197"/>
      <c r="L66" s="198"/>
      <c r="M66" s="76">
        <f>(M62+M63+M64+M65)/4</f>
        <v>118.15340909090909</v>
      </c>
      <c r="N66" s="18"/>
      <c r="O66" s="76">
        <f>M66/L61</f>
        <v>118.15340909090909</v>
      </c>
      <c r="P66" s="122"/>
      <c r="Q66" s="158"/>
    </row>
    <row r="67" spans="1:17" s="5" customFormat="1" ht="45" x14ac:dyDescent="0.4">
      <c r="A67" s="7" t="s">
        <v>139</v>
      </c>
      <c r="B67" s="2" t="s">
        <v>17</v>
      </c>
      <c r="C67" s="53" t="s">
        <v>18</v>
      </c>
      <c r="D67" s="74">
        <v>352548.61</v>
      </c>
      <c r="E67" s="112">
        <v>351276.24</v>
      </c>
      <c r="F67" s="74"/>
      <c r="G67" s="74"/>
      <c r="H67" s="74">
        <v>5138.6099999999997</v>
      </c>
      <c r="I67" s="112">
        <v>5138.6099999999997</v>
      </c>
      <c r="J67" s="95"/>
      <c r="K67" s="95"/>
      <c r="L67" s="75">
        <f>(E73+I67)/(D73+H67)</f>
        <v>0.99641772961744046</v>
      </c>
      <c r="M67" s="75"/>
      <c r="N67" s="4"/>
      <c r="O67" s="75"/>
      <c r="P67" s="60"/>
      <c r="Q67" s="109"/>
    </row>
    <row r="68" spans="1:17" s="1" customFormat="1" ht="93" x14ac:dyDescent="0.4">
      <c r="A68" s="8"/>
      <c r="B68" s="70" t="s">
        <v>124</v>
      </c>
      <c r="C68" s="20"/>
      <c r="D68" s="174"/>
      <c r="F68" s="74"/>
      <c r="G68" s="74"/>
      <c r="H68" s="95"/>
      <c r="I68" s="95"/>
      <c r="J68" s="95"/>
      <c r="K68" s="95"/>
      <c r="L68" s="75"/>
      <c r="M68" s="75"/>
      <c r="N68" s="6"/>
      <c r="O68" s="75"/>
      <c r="P68" s="121"/>
      <c r="Q68" s="109"/>
    </row>
    <row r="69" spans="1:17" s="1" customFormat="1" x14ac:dyDescent="0.4">
      <c r="A69" s="8"/>
      <c r="B69" s="177" t="s">
        <v>125</v>
      </c>
      <c r="C69" s="57" t="s">
        <v>99</v>
      </c>
      <c r="D69" s="54">
        <v>100</v>
      </c>
      <c r="E69" s="54">
        <v>100</v>
      </c>
      <c r="F69" s="54"/>
      <c r="G69" s="54"/>
      <c r="H69" s="95"/>
      <c r="I69" s="95"/>
      <c r="J69" s="95"/>
      <c r="K69" s="95"/>
      <c r="L69" s="75"/>
      <c r="M69" s="75">
        <f t="shared" ref="M69:M71" si="7">E69/D69*100</f>
        <v>100</v>
      </c>
      <c r="N69" s="6"/>
      <c r="O69" s="75"/>
      <c r="P69" s="121"/>
      <c r="Q69" s="109"/>
    </row>
    <row r="70" spans="1:17" s="1" customFormat="1" x14ac:dyDescent="0.4">
      <c r="A70" s="8"/>
      <c r="B70" s="177" t="s">
        <v>126</v>
      </c>
      <c r="C70" s="57" t="s">
        <v>99</v>
      </c>
      <c r="D70" s="54">
        <v>100</v>
      </c>
      <c r="E70" s="54">
        <v>100</v>
      </c>
      <c r="F70" s="54"/>
      <c r="G70" s="54"/>
      <c r="H70" s="95"/>
      <c r="I70" s="95"/>
      <c r="J70" s="95"/>
      <c r="K70" s="95"/>
      <c r="L70" s="75"/>
      <c r="M70" s="75">
        <f t="shared" si="7"/>
        <v>100</v>
      </c>
      <c r="N70" s="6"/>
      <c r="O70" s="75"/>
      <c r="P70" s="121"/>
      <c r="Q70" s="109"/>
    </row>
    <row r="71" spans="1:17" s="1" customFormat="1" x14ac:dyDescent="0.4">
      <c r="A71" s="8"/>
      <c r="B71" s="177" t="s">
        <v>127</v>
      </c>
      <c r="C71" s="57" t="s">
        <v>99</v>
      </c>
      <c r="D71" s="54">
        <v>100</v>
      </c>
      <c r="E71" s="54">
        <v>100</v>
      </c>
      <c r="F71" s="54"/>
      <c r="G71" s="54"/>
      <c r="H71" s="95"/>
      <c r="I71" s="95"/>
      <c r="J71" s="95"/>
      <c r="K71" s="95"/>
      <c r="L71" s="75"/>
      <c r="M71" s="75">
        <f t="shared" si="7"/>
        <v>100</v>
      </c>
      <c r="N71" s="6"/>
      <c r="O71" s="75"/>
      <c r="P71" s="121"/>
      <c r="Q71" s="109"/>
    </row>
    <row r="72" spans="1:17" s="1" customFormat="1" ht="15.75" customHeight="1" x14ac:dyDescent="0.3">
      <c r="A72" s="196" t="s">
        <v>102</v>
      </c>
      <c r="B72" s="197"/>
      <c r="C72" s="197"/>
      <c r="D72" s="197"/>
      <c r="E72" s="197"/>
      <c r="F72" s="197"/>
      <c r="G72" s="197"/>
      <c r="H72" s="197"/>
      <c r="I72" s="197"/>
      <c r="J72" s="197"/>
      <c r="K72" s="197"/>
      <c r="L72" s="198"/>
      <c r="M72" s="76">
        <f>(M69+M70+M71)/3</f>
        <v>100</v>
      </c>
      <c r="N72" s="18"/>
      <c r="O72" s="76">
        <f>M72/L67</f>
        <v>100.35951491789842</v>
      </c>
      <c r="P72" s="125"/>
      <c r="Q72" s="109"/>
    </row>
    <row r="73" spans="1:17" s="28" customFormat="1" ht="90" x14ac:dyDescent="0.35">
      <c r="A73" s="7" t="s">
        <v>140</v>
      </c>
      <c r="B73" s="2" t="s">
        <v>19</v>
      </c>
      <c r="C73" s="53" t="s">
        <v>20</v>
      </c>
      <c r="D73" s="74">
        <v>349312.58</v>
      </c>
      <c r="E73" s="112">
        <v>348042.84</v>
      </c>
      <c r="F73" s="74"/>
      <c r="G73" s="74"/>
      <c r="H73" s="74">
        <v>5138.6099999999997</v>
      </c>
      <c r="I73" s="112">
        <v>5138.6099999999997</v>
      </c>
      <c r="J73" s="96"/>
      <c r="K73" s="96"/>
      <c r="L73" s="75">
        <f>E73/D73</f>
        <v>0.99636503214398975</v>
      </c>
      <c r="M73" s="75"/>
      <c r="N73" s="4"/>
      <c r="O73" s="75"/>
      <c r="P73" s="60"/>
      <c r="Q73" s="226" t="s">
        <v>498</v>
      </c>
    </row>
    <row r="74" spans="1:17" s="1" customFormat="1" ht="46.5" x14ac:dyDescent="0.4">
      <c r="A74" s="8"/>
      <c r="B74" s="70" t="s">
        <v>128</v>
      </c>
      <c r="C74" s="57" t="s">
        <v>114</v>
      </c>
      <c r="D74" s="138">
        <v>2350</v>
      </c>
      <c r="E74" s="138">
        <v>2270</v>
      </c>
      <c r="F74" s="69"/>
      <c r="G74" s="69"/>
      <c r="H74" s="95"/>
      <c r="I74" s="95"/>
      <c r="J74" s="95"/>
      <c r="K74" s="95"/>
      <c r="L74" s="75"/>
      <c r="M74" s="75">
        <f t="shared" ref="M74:M84" si="8">E74/D74*100</f>
        <v>96.595744680851055</v>
      </c>
      <c r="N74" s="6"/>
      <c r="O74" s="75"/>
      <c r="P74" s="121"/>
      <c r="Q74" s="109"/>
    </row>
    <row r="75" spans="1:17" s="1" customFormat="1" ht="46.5" x14ac:dyDescent="0.4">
      <c r="A75" s="8"/>
      <c r="B75" s="70" t="s">
        <v>129</v>
      </c>
      <c r="C75" s="57" t="s">
        <v>114</v>
      </c>
      <c r="D75" s="138">
        <v>10560</v>
      </c>
      <c r="E75" s="138">
        <v>10314</v>
      </c>
      <c r="F75" s="69"/>
      <c r="G75" s="69"/>
      <c r="H75" s="95"/>
      <c r="I75" s="95"/>
      <c r="J75" s="95"/>
      <c r="K75" s="95"/>
      <c r="L75" s="75"/>
      <c r="M75" s="75">
        <f t="shared" si="8"/>
        <v>97.670454545454547</v>
      </c>
      <c r="N75" s="6"/>
      <c r="O75" s="75"/>
      <c r="P75" s="121"/>
      <c r="Q75" s="109"/>
    </row>
    <row r="76" spans="1:17" s="1" customFormat="1" ht="46.5" x14ac:dyDescent="0.4">
      <c r="A76" s="8"/>
      <c r="B76" s="70" t="s">
        <v>135</v>
      </c>
      <c r="C76" s="57" t="s">
        <v>114</v>
      </c>
      <c r="D76" s="138">
        <v>170</v>
      </c>
      <c r="E76" s="138">
        <v>134</v>
      </c>
      <c r="F76" s="69"/>
      <c r="G76" s="69"/>
      <c r="H76" s="95"/>
      <c r="I76" s="95"/>
      <c r="J76" s="95"/>
      <c r="K76" s="95"/>
      <c r="L76" s="75"/>
      <c r="M76" s="75">
        <f t="shared" si="8"/>
        <v>78.82352941176471</v>
      </c>
      <c r="N76" s="6"/>
      <c r="O76" s="75"/>
      <c r="P76" s="121"/>
      <c r="Q76" s="109"/>
    </row>
    <row r="77" spans="1:17" s="1" customFormat="1" ht="77.5" x14ac:dyDescent="0.4">
      <c r="A77" s="8"/>
      <c r="B77" s="70" t="s">
        <v>130</v>
      </c>
      <c r="C77" s="57" t="s">
        <v>114</v>
      </c>
      <c r="D77" s="138">
        <v>6178</v>
      </c>
      <c r="E77" s="138">
        <v>6342</v>
      </c>
      <c r="F77" s="69"/>
      <c r="G77" s="69"/>
      <c r="H77" s="95"/>
      <c r="I77" s="95"/>
      <c r="J77" s="95"/>
      <c r="K77" s="95"/>
      <c r="L77" s="75"/>
      <c r="M77" s="75">
        <f t="shared" si="8"/>
        <v>102.65458077047589</v>
      </c>
      <c r="N77" s="6"/>
      <c r="O77" s="75"/>
      <c r="P77" s="121"/>
      <c r="Q77" s="109"/>
    </row>
    <row r="78" spans="1:17" s="1" customFormat="1" ht="46.5" x14ac:dyDescent="0.4">
      <c r="A78" s="8"/>
      <c r="B78" s="181" t="s">
        <v>131</v>
      </c>
      <c r="C78" s="59" t="s">
        <v>114</v>
      </c>
      <c r="D78" s="139">
        <v>1380</v>
      </c>
      <c r="E78" s="139">
        <v>1404</v>
      </c>
      <c r="F78" s="102"/>
      <c r="G78" s="102"/>
      <c r="H78" s="95"/>
      <c r="I78" s="95"/>
      <c r="J78" s="95"/>
      <c r="K78" s="95"/>
      <c r="L78" s="75"/>
      <c r="M78" s="140">
        <f t="shared" si="8"/>
        <v>101.7391304347826</v>
      </c>
      <c r="N78" s="6"/>
      <c r="O78" s="75"/>
      <c r="P78" s="121"/>
      <c r="Q78" s="109"/>
    </row>
    <row r="79" spans="1:17" s="1" customFormat="1" ht="46.5" x14ac:dyDescent="0.4">
      <c r="A79" s="8"/>
      <c r="B79" s="181" t="s">
        <v>132</v>
      </c>
      <c r="C79" s="59" t="s">
        <v>114</v>
      </c>
      <c r="D79" s="139">
        <v>40</v>
      </c>
      <c r="E79" s="139">
        <v>59</v>
      </c>
      <c r="F79" s="102"/>
      <c r="G79" s="102"/>
      <c r="H79" s="95"/>
      <c r="I79" s="95"/>
      <c r="J79" s="95"/>
      <c r="K79" s="95"/>
      <c r="L79" s="75"/>
      <c r="M79" s="140">
        <f t="shared" si="8"/>
        <v>147.5</v>
      </c>
      <c r="N79" s="6"/>
      <c r="O79" s="75"/>
      <c r="P79" s="121"/>
      <c r="Q79" s="109"/>
    </row>
    <row r="80" spans="1:17" s="1" customFormat="1" x14ac:dyDescent="0.4">
      <c r="A80" s="8"/>
      <c r="B80" s="181" t="s">
        <v>133</v>
      </c>
      <c r="C80" s="59" t="s">
        <v>114</v>
      </c>
      <c r="D80" s="139">
        <v>4758</v>
      </c>
      <c r="E80" s="139">
        <v>4889</v>
      </c>
      <c r="F80" s="102"/>
      <c r="G80" s="102"/>
      <c r="H80" s="95"/>
      <c r="I80" s="95"/>
      <c r="J80" s="95"/>
      <c r="K80" s="95"/>
      <c r="L80" s="75"/>
      <c r="M80" s="75">
        <f t="shared" si="8"/>
        <v>102.75325767129047</v>
      </c>
      <c r="N80" s="6"/>
      <c r="O80" s="75"/>
      <c r="P80" s="121"/>
      <c r="Q80" s="109"/>
    </row>
    <row r="81" spans="1:17" s="1" customFormat="1" ht="62" x14ac:dyDescent="0.4">
      <c r="A81" s="8"/>
      <c r="B81" s="70" t="s">
        <v>134</v>
      </c>
      <c r="C81" s="57" t="s">
        <v>122</v>
      </c>
      <c r="D81" s="138">
        <v>16</v>
      </c>
      <c r="E81" s="138">
        <v>15</v>
      </c>
      <c r="F81" s="69"/>
      <c r="G81" s="69"/>
      <c r="H81" s="95"/>
      <c r="I81" s="95"/>
      <c r="J81" s="95"/>
      <c r="K81" s="95"/>
      <c r="L81" s="75"/>
      <c r="M81" s="75">
        <f t="shared" si="8"/>
        <v>93.75</v>
      </c>
      <c r="N81" s="6"/>
      <c r="O81" s="75"/>
      <c r="P81" s="121"/>
      <c r="Q81" s="109"/>
    </row>
    <row r="82" spans="1:17" s="1" customFormat="1" ht="62" x14ac:dyDescent="0.4">
      <c r="A82" s="8"/>
      <c r="B82" s="70" t="s">
        <v>406</v>
      </c>
      <c r="C82" s="219" t="s">
        <v>407</v>
      </c>
      <c r="D82" s="54">
        <v>6</v>
      </c>
      <c r="E82" s="54">
        <v>6</v>
      </c>
      <c r="F82" s="69"/>
      <c r="G82" s="69"/>
      <c r="H82" s="95"/>
      <c r="I82" s="95"/>
      <c r="J82" s="95"/>
      <c r="K82" s="95"/>
      <c r="L82" s="75"/>
      <c r="M82" s="75">
        <f t="shared" si="8"/>
        <v>100</v>
      </c>
      <c r="N82" s="6"/>
      <c r="O82" s="75"/>
      <c r="P82" s="121"/>
      <c r="Q82" s="109"/>
    </row>
    <row r="83" spans="1:17" s="1" customFormat="1" ht="31" x14ac:dyDescent="0.4">
      <c r="A83" s="8"/>
      <c r="B83" s="181" t="s">
        <v>405</v>
      </c>
      <c r="C83" s="220"/>
      <c r="D83" s="79">
        <v>1</v>
      </c>
      <c r="E83" s="79">
        <v>1</v>
      </c>
      <c r="F83" s="69"/>
      <c r="G83" s="69"/>
      <c r="H83" s="95"/>
      <c r="I83" s="95"/>
      <c r="J83" s="95"/>
      <c r="K83" s="95"/>
      <c r="L83" s="75"/>
      <c r="M83" s="140">
        <f t="shared" si="8"/>
        <v>100</v>
      </c>
      <c r="N83" s="6"/>
      <c r="O83" s="75"/>
      <c r="P83" s="121"/>
      <c r="Q83" s="109"/>
    </row>
    <row r="84" spans="1:17" s="1" customFormat="1" ht="46.5" x14ac:dyDescent="0.4">
      <c r="A84" s="8"/>
      <c r="B84" s="70" t="s">
        <v>355</v>
      </c>
      <c r="C84" s="57" t="s">
        <v>114</v>
      </c>
      <c r="D84" s="54">
        <v>40</v>
      </c>
      <c r="E84" s="54">
        <v>46</v>
      </c>
      <c r="F84" s="69"/>
      <c r="G84" s="69"/>
      <c r="H84" s="95"/>
      <c r="I84" s="95"/>
      <c r="J84" s="95"/>
      <c r="K84" s="95"/>
      <c r="L84" s="75"/>
      <c r="M84" s="75">
        <f t="shared" si="8"/>
        <v>114.99999999999999</v>
      </c>
      <c r="N84" s="6"/>
      <c r="O84" s="75"/>
      <c r="P84" s="121"/>
      <c r="Q84" s="109"/>
    </row>
    <row r="85" spans="1:17" s="1" customFormat="1" ht="62" x14ac:dyDescent="0.4">
      <c r="A85" s="8"/>
      <c r="B85" s="70" t="s">
        <v>408</v>
      </c>
      <c r="C85" s="57" t="s">
        <v>114</v>
      </c>
      <c r="D85" s="54">
        <v>40</v>
      </c>
      <c r="E85" s="54">
        <v>95</v>
      </c>
      <c r="F85" s="69"/>
      <c r="G85" s="69"/>
      <c r="H85" s="95"/>
      <c r="I85" s="95"/>
      <c r="J85" s="95"/>
      <c r="K85" s="95"/>
      <c r="L85" s="75"/>
      <c r="M85" s="75">
        <f t="shared" ref="M85:M91" si="9">E85/D85*100</f>
        <v>237.5</v>
      </c>
      <c r="N85" s="6"/>
      <c r="O85" s="75"/>
      <c r="P85" s="121"/>
      <c r="Q85" s="109"/>
    </row>
    <row r="86" spans="1:17" s="1" customFormat="1" ht="46.5" x14ac:dyDescent="0.4">
      <c r="A86" s="8"/>
      <c r="B86" s="70" t="s">
        <v>409</v>
      </c>
      <c r="C86" s="57" t="s">
        <v>407</v>
      </c>
      <c r="D86" s="54">
        <v>60</v>
      </c>
      <c r="E86" s="54">
        <v>86</v>
      </c>
      <c r="F86" s="69"/>
      <c r="G86" s="69"/>
      <c r="H86" s="95"/>
      <c r="I86" s="95"/>
      <c r="J86" s="95"/>
      <c r="K86" s="95"/>
      <c r="L86" s="75"/>
      <c r="M86" s="75">
        <f t="shared" si="9"/>
        <v>143.33333333333334</v>
      </c>
      <c r="N86" s="6"/>
      <c r="O86" s="75"/>
      <c r="P86" s="121"/>
      <c r="Q86" s="109"/>
    </row>
    <row r="87" spans="1:17" s="1" customFormat="1" ht="46.5" x14ac:dyDescent="0.4">
      <c r="A87" s="8"/>
      <c r="B87" s="70" t="s">
        <v>410</v>
      </c>
      <c r="C87" s="57" t="s">
        <v>407</v>
      </c>
      <c r="D87" s="54">
        <v>65</v>
      </c>
      <c r="E87" s="54">
        <v>52</v>
      </c>
      <c r="F87" s="69"/>
      <c r="G87" s="69"/>
      <c r="H87" s="95"/>
      <c r="I87" s="95"/>
      <c r="J87" s="95"/>
      <c r="K87" s="95"/>
      <c r="L87" s="75"/>
      <c r="M87" s="75">
        <f t="shared" si="9"/>
        <v>80</v>
      </c>
      <c r="N87" s="6"/>
      <c r="O87" s="75"/>
      <c r="P87" s="121"/>
      <c r="Q87" s="109"/>
    </row>
    <row r="88" spans="1:17" s="1" customFormat="1" ht="62" x14ac:dyDescent="0.4">
      <c r="A88" s="8"/>
      <c r="B88" s="20" t="s">
        <v>356</v>
      </c>
      <c r="C88" s="57" t="s">
        <v>115</v>
      </c>
      <c r="D88" s="54">
        <v>12</v>
      </c>
      <c r="E88" s="54">
        <v>12</v>
      </c>
      <c r="F88" s="54"/>
      <c r="G88" s="54"/>
      <c r="H88" s="95"/>
      <c r="I88" s="95"/>
      <c r="J88" s="95"/>
      <c r="K88" s="95"/>
      <c r="L88" s="75"/>
      <c r="M88" s="75">
        <f t="shared" si="9"/>
        <v>100</v>
      </c>
      <c r="N88" s="6"/>
      <c r="O88" s="75"/>
      <c r="P88" s="121"/>
      <c r="Q88" s="109"/>
    </row>
    <row r="89" spans="1:17" s="1" customFormat="1" ht="46.5" x14ac:dyDescent="0.4">
      <c r="A89" s="8"/>
      <c r="B89" s="70" t="s">
        <v>136</v>
      </c>
      <c r="C89" s="57"/>
      <c r="D89" s="54">
        <v>290</v>
      </c>
      <c r="E89" s="54">
        <v>481</v>
      </c>
      <c r="F89" s="54"/>
      <c r="G89" s="54"/>
      <c r="H89" s="95"/>
      <c r="I89" s="95"/>
      <c r="J89" s="95"/>
      <c r="K89" s="95"/>
      <c r="L89" s="75"/>
      <c r="M89" s="75">
        <f t="shared" si="9"/>
        <v>165.86206896551724</v>
      </c>
      <c r="N89" s="6"/>
      <c r="O89" s="75"/>
      <c r="P89" s="121"/>
      <c r="Q89" s="109"/>
    </row>
    <row r="90" spans="1:17" s="1" customFormat="1" ht="62" x14ac:dyDescent="0.4">
      <c r="A90" s="8"/>
      <c r="B90" s="181" t="s">
        <v>137</v>
      </c>
      <c r="C90" s="59" t="s">
        <v>114</v>
      </c>
      <c r="D90" s="79">
        <v>6</v>
      </c>
      <c r="E90" s="79">
        <v>8</v>
      </c>
      <c r="F90" s="102"/>
      <c r="G90" s="102"/>
      <c r="H90" s="95"/>
      <c r="I90" s="95"/>
      <c r="J90" s="95"/>
      <c r="K90" s="95"/>
      <c r="L90" s="75"/>
      <c r="M90" s="140">
        <f t="shared" si="9"/>
        <v>133.33333333333331</v>
      </c>
      <c r="N90" s="6"/>
      <c r="O90" s="75"/>
      <c r="P90" s="121"/>
      <c r="Q90" s="109"/>
    </row>
    <row r="91" spans="1:17" s="1" customFormat="1" ht="31" x14ac:dyDescent="0.4">
      <c r="A91" s="8"/>
      <c r="B91" s="181" t="s">
        <v>138</v>
      </c>
      <c r="C91" s="59" t="s">
        <v>114</v>
      </c>
      <c r="D91" s="79">
        <v>12</v>
      </c>
      <c r="E91" s="79">
        <v>12</v>
      </c>
      <c r="F91" s="102"/>
      <c r="G91" s="102"/>
      <c r="H91" s="95"/>
      <c r="I91" s="95"/>
      <c r="J91" s="95"/>
      <c r="K91" s="95"/>
      <c r="L91" s="75"/>
      <c r="M91" s="140">
        <f t="shared" si="9"/>
        <v>100</v>
      </c>
      <c r="N91" s="6"/>
      <c r="O91" s="75"/>
      <c r="P91" s="121"/>
      <c r="Q91" s="109"/>
    </row>
    <row r="92" spans="1:17" s="5" customFormat="1" x14ac:dyDescent="0.35">
      <c r="A92" s="202" t="s">
        <v>103</v>
      </c>
      <c r="B92" s="203"/>
      <c r="C92" s="203"/>
      <c r="D92" s="203"/>
      <c r="E92" s="203"/>
      <c r="F92" s="203"/>
      <c r="G92" s="203"/>
      <c r="H92" s="203"/>
      <c r="I92" s="203"/>
      <c r="J92" s="203"/>
      <c r="K92" s="203"/>
      <c r="L92" s="204"/>
      <c r="M92" s="76">
        <f>(M74+M75+M76+M77+M81+M82+M84+M85+M86+M87+M88+M89+M95+M100)/14</f>
        <v>114.66831274100454</v>
      </c>
      <c r="N92" s="18"/>
      <c r="O92" s="76">
        <f>M92/L73</f>
        <v>115.08664901081478</v>
      </c>
      <c r="P92" s="122"/>
      <c r="Q92" s="109"/>
    </row>
    <row r="93" spans="1:17" s="28" customFormat="1" ht="45" x14ac:dyDescent="0.35">
      <c r="A93" s="7" t="s">
        <v>141</v>
      </c>
      <c r="B93" s="2" t="s">
        <v>360</v>
      </c>
      <c r="C93" s="53" t="s">
        <v>21</v>
      </c>
      <c r="D93" s="74">
        <v>3236.03</v>
      </c>
      <c r="E93" s="112">
        <v>3233.4</v>
      </c>
      <c r="F93" s="74"/>
      <c r="G93" s="74"/>
      <c r="H93" s="96"/>
      <c r="I93" s="96"/>
      <c r="J93" s="96"/>
      <c r="K93" s="96"/>
      <c r="L93" s="75">
        <f>E93/D93</f>
        <v>0.99918727576691191</v>
      </c>
      <c r="M93" s="75"/>
      <c r="N93" s="4"/>
      <c r="O93" s="75"/>
      <c r="P93" s="60"/>
      <c r="Q93" s="109"/>
    </row>
    <row r="94" spans="1:17" s="28" customFormat="1" ht="31" x14ac:dyDescent="0.35">
      <c r="A94" s="7"/>
      <c r="B94" s="70" t="s">
        <v>361</v>
      </c>
      <c r="C94" s="57" t="s">
        <v>114</v>
      </c>
      <c r="D94" s="54">
        <v>160</v>
      </c>
      <c r="E94" s="54">
        <v>160</v>
      </c>
      <c r="F94" s="69"/>
      <c r="G94" s="69"/>
      <c r="H94" s="96"/>
      <c r="I94" s="96"/>
      <c r="J94" s="96"/>
      <c r="K94" s="96"/>
      <c r="L94" s="75"/>
      <c r="M94" s="75">
        <f>E94/D94*100</f>
        <v>100</v>
      </c>
      <c r="N94" s="4"/>
      <c r="O94" s="75"/>
      <c r="P94" s="60"/>
      <c r="Q94" s="109"/>
    </row>
    <row r="95" spans="1:17" s="30" customFormat="1" ht="17.5" x14ac:dyDescent="0.3">
      <c r="A95" s="202" t="s">
        <v>104</v>
      </c>
      <c r="B95" s="203"/>
      <c r="C95" s="203"/>
      <c r="D95" s="203"/>
      <c r="E95" s="203"/>
      <c r="F95" s="203"/>
      <c r="G95" s="203"/>
      <c r="H95" s="203"/>
      <c r="I95" s="203"/>
      <c r="J95" s="203"/>
      <c r="K95" s="203"/>
      <c r="L95" s="204"/>
      <c r="M95" s="76">
        <f>M94</f>
        <v>100</v>
      </c>
      <c r="N95" s="18"/>
      <c r="O95" s="76">
        <f>M95/L93</f>
        <v>100.0813385291025</v>
      </c>
      <c r="P95" s="122"/>
      <c r="Q95" s="158"/>
    </row>
    <row r="96" spans="1:17" s="28" customFormat="1" ht="45" x14ac:dyDescent="0.35">
      <c r="A96" s="7" t="s">
        <v>142</v>
      </c>
      <c r="B96" s="2" t="s">
        <v>22</v>
      </c>
      <c r="C96" s="53" t="s">
        <v>23</v>
      </c>
      <c r="D96" s="193" t="s">
        <v>423</v>
      </c>
      <c r="E96" s="194"/>
      <c r="F96" s="194"/>
      <c r="G96" s="194"/>
      <c r="H96" s="194"/>
      <c r="I96" s="194"/>
      <c r="J96" s="194"/>
      <c r="K96" s="194"/>
      <c r="L96" s="194"/>
      <c r="M96" s="101"/>
      <c r="N96" s="4"/>
      <c r="O96" s="75"/>
      <c r="P96" s="60"/>
      <c r="Q96" s="109"/>
    </row>
    <row r="97" spans="1:17" s="28" customFormat="1" ht="77.5" x14ac:dyDescent="0.35">
      <c r="A97" s="7"/>
      <c r="B97" s="70" t="s">
        <v>357</v>
      </c>
      <c r="C97" s="57" t="s">
        <v>114</v>
      </c>
      <c r="D97" s="54">
        <v>80</v>
      </c>
      <c r="E97" s="54">
        <v>92</v>
      </c>
      <c r="F97" s="69"/>
      <c r="G97" s="69"/>
      <c r="H97" s="96"/>
      <c r="I97" s="96"/>
      <c r="J97" s="96"/>
      <c r="K97" s="96"/>
      <c r="L97" s="75"/>
      <c r="M97" s="75">
        <f>E97/D97*100</f>
        <v>114.99999999999999</v>
      </c>
      <c r="N97" s="4"/>
      <c r="O97" s="75"/>
      <c r="P97" s="60"/>
      <c r="Q97" s="109"/>
    </row>
    <row r="98" spans="1:17" s="28" customFormat="1" ht="31" x14ac:dyDescent="0.35">
      <c r="A98" s="7"/>
      <c r="B98" s="70" t="s">
        <v>358</v>
      </c>
      <c r="C98" s="57" t="s">
        <v>114</v>
      </c>
      <c r="D98" s="54">
        <v>80</v>
      </c>
      <c r="E98" s="54">
        <v>86</v>
      </c>
      <c r="F98" s="69"/>
      <c r="G98" s="69"/>
      <c r="H98" s="96"/>
      <c r="I98" s="96"/>
      <c r="J98" s="96"/>
      <c r="K98" s="96"/>
      <c r="L98" s="75"/>
      <c r="M98" s="75">
        <f>E98/D98*100</f>
        <v>107.5</v>
      </c>
      <c r="N98" s="4"/>
      <c r="O98" s="75"/>
      <c r="P98" s="60"/>
      <c r="Q98" s="109"/>
    </row>
    <row r="99" spans="1:17" s="28" customFormat="1" ht="77.5" x14ac:dyDescent="0.35">
      <c r="A99" s="7"/>
      <c r="B99" s="70" t="s">
        <v>359</v>
      </c>
      <c r="C99" s="57" t="s">
        <v>115</v>
      </c>
      <c r="D99" s="54">
        <v>10</v>
      </c>
      <c r="E99" s="54">
        <v>6</v>
      </c>
      <c r="F99" s="69"/>
      <c r="G99" s="69"/>
      <c r="H99" s="96"/>
      <c r="I99" s="96"/>
      <c r="J99" s="96"/>
      <c r="K99" s="96"/>
      <c r="L99" s="75"/>
      <c r="M99" s="75">
        <f>E99/D99*100</f>
        <v>60</v>
      </c>
      <c r="N99" s="4"/>
      <c r="O99" s="75"/>
      <c r="P99" s="60"/>
      <c r="Q99" s="109"/>
    </row>
    <row r="100" spans="1:17" s="30" customFormat="1" ht="17.5" x14ac:dyDescent="0.3">
      <c r="A100" s="202" t="s">
        <v>104</v>
      </c>
      <c r="B100" s="203"/>
      <c r="C100" s="203"/>
      <c r="D100" s="203"/>
      <c r="E100" s="203"/>
      <c r="F100" s="203"/>
      <c r="G100" s="203"/>
      <c r="H100" s="203"/>
      <c r="I100" s="203"/>
      <c r="J100" s="203"/>
      <c r="K100" s="203"/>
      <c r="L100" s="204"/>
      <c r="M100" s="76">
        <f>(M97+M98+M99)/3</f>
        <v>94.166666666666671</v>
      </c>
      <c r="N100" s="23"/>
      <c r="O100" s="76"/>
      <c r="P100" s="124"/>
      <c r="Q100" s="158"/>
    </row>
    <row r="101" spans="1:17" s="28" customFormat="1" ht="44.5" customHeight="1" x14ac:dyDescent="0.35">
      <c r="A101" s="7" t="s">
        <v>245</v>
      </c>
      <c r="B101" s="2" t="s">
        <v>233</v>
      </c>
      <c r="C101" s="193" t="s">
        <v>423</v>
      </c>
      <c r="D101" s="194"/>
      <c r="E101" s="194"/>
      <c r="F101" s="194"/>
      <c r="G101" s="194"/>
      <c r="H101" s="194"/>
      <c r="I101" s="194"/>
      <c r="J101" s="194"/>
      <c r="K101" s="194"/>
      <c r="L101" s="195"/>
      <c r="M101" s="75"/>
      <c r="N101" s="4"/>
      <c r="O101" s="75"/>
      <c r="P101" s="60"/>
      <c r="Q101" s="109"/>
    </row>
    <row r="102" spans="1:17" s="30" customFormat="1" ht="23" customHeight="1" x14ac:dyDescent="0.35">
      <c r="A102" s="196" t="s">
        <v>102</v>
      </c>
      <c r="B102" s="197"/>
      <c r="C102" s="197"/>
      <c r="D102" s="197"/>
      <c r="E102" s="197"/>
      <c r="F102" s="197"/>
      <c r="G102" s="197"/>
      <c r="H102" s="197"/>
      <c r="I102" s="197"/>
      <c r="J102" s="197"/>
      <c r="K102" s="197"/>
      <c r="L102" s="198"/>
      <c r="M102" s="76">
        <f>(M112+M121+M124)/3</f>
        <v>95.422288359788354</v>
      </c>
      <c r="N102" s="18"/>
      <c r="O102" s="76"/>
      <c r="P102" s="124"/>
      <c r="Q102" s="158"/>
    </row>
    <row r="103" spans="1:17" s="28" customFormat="1" ht="87" customHeight="1" x14ac:dyDescent="0.35">
      <c r="A103" s="7" t="s">
        <v>266</v>
      </c>
      <c r="B103" s="2" t="s">
        <v>369</v>
      </c>
      <c r="C103" s="101"/>
      <c r="D103" s="101"/>
      <c r="E103" s="113"/>
      <c r="F103" s="101"/>
      <c r="G103" s="101"/>
      <c r="H103" s="101"/>
      <c r="I103" s="101"/>
      <c r="J103" s="101"/>
      <c r="K103" s="101"/>
      <c r="L103" s="101"/>
      <c r="M103" s="75"/>
      <c r="N103" s="4"/>
      <c r="O103" s="75"/>
      <c r="P103" s="60"/>
      <c r="Q103" s="109"/>
    </row>
    <row r="104" spans="1:17" s="28" customFormat="1" ht="66" customHeight="1" x14ac:dyDescent="0.35">
      <c r="A104" s="7"/>
      <c r="B104" s="70" t="s">
        <v>362</v>
      </c>
      <c r="C104" s="57" t="s">
        <v>99</v>
      </c>
      <c r="D104" s="57">
        <v>80</v>
      </c>
      <c r="E104" s="58">
        <v>83.6</v>
      </c>
      <c r="F104" s="64"/>
      <c r="G104" s="64"/>
      <c r="H104" s="101"/>
      <c r="I104" s="101"/>
      <c r="J104" s="101"/>
      <c r="K104" s="101"/>
      <c r="L104" s="101"/>
      <c r="M104" s="75">
        <f>E104/D104*100</f>
        <v>104.5</v>
      </c>
      <c r="N104" s="4"/>
      <c r="O104" s="75"/>
      <c r="P104" s="60"/>
      <c r="Q104" s="109"/>
    </row>
    <row r="105" spans="1:17" s="28" customFormat="1" ht="81.75" customHeight="1" x14ac:dyDescent="0.35">
      <c r="A105" s="7"/>
      <c r="B105" s="70" t="s">
        <v>363</v>
      </c>
      <c r="C105" s="57" t="s">
        <v>99</v>
      </c>
      <c r="D105" s="57">
        <v>84</v>
      </c>
      <c r="E105" s="58">
        <v>92</v>
      </c>
      <c r="F105" s="64"/>
      <c r="G105" s="64"/>
      <c r="H105" s="101"/>
      <c r="I105" s="101"/>
      <c r="J105" s="101"/>
      <c r="K105" s="101"/>
      <c r="L105" s="101"/>
      <c r="M105" s="75">
        <f t="shared" ref="M105:M111" si="10">E105/D105*100</f>
        <v>109.52380952380953</v>
      </c>
      <c r="N105" s="4"/>
      <c r="O105" s="75"/>
      <c r="P105" s="60"/>
      <c r="Q105" s="109"/>
    </row>
    <row r="106" spans="1:17" s="28" customFormat="1" ht="66" customHeight="1" x14ac:dyDescent="0.35">
      <c r="A106" s="7"/>
      <c r="B106" s="70" t="s">
        <v>364</v>
      </c>
      <c r="C106" s="57" t="s">
        <v>99</v>
      </c>
      <c r="D106" s="13">
        <v>100</v>
      </c>
      <c r="E106" s="143">
        <v>100</v>
      </c>
      <c r="F106" s="64"/>
      <c r="G106" s="64"/>
      <c r="H106" s="101"/>
      <c r="I106" s="101"/>
      <c r="J106" s="101"/>
      <c r="K106" s="101"/>
      <c r="L106" s="101"/>
      <c r="M106" s="75">
        <f t="shared" si="10"/>
        <v>100</v>
      </c>
      <c r="N106" s="4"/>
      <c r="O106" s="75"/>
      <c r="P106" s="60"/>
      <c r="Q106" s="109"/>
    </row>
    <row r="107" spans="1:17" s="28" customFormat="1" ht="66" customHeight="1" x14ac:dyDescent="0.35">
      <c r="A107" s="7"/>
      <c r="B107" s="70" t="s">
        <v>365</v>
      </c>
      <c r="C107" s="57" t="s">
        <v>99</v>
      </c>
      <c r="D107" s="13">
        <v>80</v>
      </c>
      <c r="E107" s="143">
        <v>100</v>
      </c>
      <c r="F107" s="64"/>
      <c r="G107" s="64"/>
      <c r="H107" s="101"/>
      <c r="I107" s="101"/>
      <c r="J107" s="101"/>
      <c r="K107" s="101"/>
      <c r="L107" s="101"/>
      <c r="M107" s="75">
        <f t="shared" si="10"/>
        <v>125</v>
      </c>
      <c r="N107" s="4"/>
      <c r="O107" s="75"/>
      <c r="P107" s="60"/>
      <c r="Q107" s="109"/>
    </row>
    <row r="108" spans="1:17" s="28" customFormat="1" ht="66" customHeight="1" x14ac:dyDescent="0.35">
      <c r="A108" s="7"/>
      <c r="B108" s="70" t="s">
        <v>366</v>
      </c>
      <c r="C108" s="57" t="s">
        <v>99</v>
      </c>
      <c r="D108" s="13">
        <v>35</v>
      </c>
      <c r="E108" s="143">
        <v>35</v>
      </c>
      <c r="F108" s="64"/>
      <c r="G108" s="64"/>
      <c r="H108" s="101"/>
      <c r="I108" s="101"/>
      <c r="J108" s="101"/>
      <c r="K108" s="101"/>
      <c r="L108" s="101"/>
      <c r="M108" s="75">
        <f t="shared" si="10"/>
        <v>100</v>
      </c>
      <c r="N108" s="4"/>
      <c r="O108" s="75"/>
      <c r="P108" s="60"/>
      <c r="Q108" s="109"/>
    </row>
    <row r="109" spans="1:17" s="28" customFormat="1" ht="44.25" customHeight="1" x14ac:dyDescent="0.35">
      <c r="A109" s="7"/>
      <c r="B109" s="70" t="s">
        <v>367</v>
      </c>
      <c r="C109" s="57" t="s">
        <v>99</v>
      </c>
      <c r="D109" s="13">
        <v>35</v>
      </c>
      <c r="E109" s="143">
        <v>35</v>
      </c>
      <c r="F109" s="64"/>
      <c r="G109" s="64"/>
      <c r="H109" s="101"/>
      <c r="I109" s="101"/>
      <c r="J109" s="101"/>
      <c r="K109" s="101"/>
      <c r="L109" s="101"/>
      <c r="M109" s="75">
        <f t="shared" si="10"/>
        <v>100</v>
      </c>
      <c r="N109" s="4"/>
      <c r="O109" s="75"/>
      <c r="P109" s="60"/>
      <c r="Q109" s="109"/>
    </row>
    <row r="110" spans="1:17" s="28" customFormat="1" ht="44.25" customHeight="1" x14ac:dyDescent="0.35">
      <c r="A110" s="7"/>
      <c r="B110" s="70" t="s">
        <v>368</v>
      </c>
      <c r="C110" s="57" t="s">
        <v>99</v>
      </c>
      <c r="D110" s="13">
        <v>45</v>
      </c>
      <c r="E110" s="143">
        <v>45</v>
      </c>
      <c r="F110" s="64"/>
      <c r="G110" s="64"/>
      <c r="H110" s="101"/>
      <c r="I110" s="101"/>
      <c r="J110" s="101"/>
      <c r="K110" s="101"/>
      <c r="L110" s="101"/>
      <c r="M110" s="75">
        <f t="shared" si="10"/>
        <v>100</v>
      </c>
      <c r="N110" s="4"/>
      <c r="O110" s="75"/>
      <c r="P110" s="60"/>
      <c r="Q110" s="109"/>
    </row>
    <row r="111" spans="1:17" s="28" customFormat="1" ht="44.25" customHeight="1" x14ac:dyDescent="0.35">
      <c r="A111" s="7"/>
      <c r="B111" s="70" t="s">
        <v>411</v>
      </c>
      <c r="C111" s="57" t="s">
        <v>99</v>
      </c>
      <c r="D111" s="13">
        <v>40</v>
      </c>
      <c r="E111" s="143">
        <v>80</v>
      </c>
      <c r="F111" s="64"/>
      <c r="G111" s="64"/>
      <c r="H111" s="101"/>
      <c r="I111" s="101"/>
      <c r="J111" s="101"/>
      <c r="K111" s="101"/>
      <c r="L111" s="101"/>
      <c r="M111" s="75">
        <f t="shared" si="10"/>
        <v>200</v>
      </c>
      <c r="N111" s="4"/>
      <c r="O111" s="75"/>
      <c r="P111" s="60"/>
      <c r="Q111" s="109"/>
    </row>
    <row r="112" spans="1:17" s="28" customFormat="1" x14ac:dyDescent="0.35">
      <c r="A112" s="190" t="s">
        <v>104</v>
      </c>
      <c r="B112" s="191"/>
      <c r="C112" s="191"/>
      <c r="D112" s="191"/>
      <c r="E112" s="191"/>
      <c r="F112" s="191"/>
      <c r="G112" s="191"/>
      <c r="H112" s="191"/>
      <c r="I112" s="191"/>
      <c r="J112" s="191"/>
      <c r="K112" s="191"/>
      <c r="L112" s="192"/>
      <c r="M112" s="80">
        <f>(M104+M105+M106+M107+M108+M109+M110+M111)/8</f>
        <v>117.37797619047619</v>
      </c>
      <c r="N112" s="10"/>
      <c r="O112" s="75"/>
      <c r="P112" s="60"/>
      <c r="Q112" s="109"/>
    </row>
    <row r="113" spans="1:17" s="28" customFormat="1" ht="121.5" customHeight="1" x14ac:dyDescent="0.35">
      <c r="A113" s="7" t="s">
        <v>270</v>
      </c>
      <c r="B113" s="175" t="s">
        <v>267</v>
      </c>
      <c r="C113" s="101"/>
      <c r="D113" s="101"/>
      <c r="E113" s="113"/>
      <c r="F113" s="101"/>
      <c r="G113" s="101"/>
      <c r="H113" s="101"/>
      <c r="I113" s="101"/>
      <c r="J113" s="101"/>
      <c r="K113" s="101"/>
      <c r="L113" s="101"/>
      <c r="M113" s="80"/>
      <c r="N113" s="4"/>
      <c r="O113" s="75"/>
      <c r="P113" s="60"/>
      <c r="Q113" s="109"/>
    </row>
    <row r="114" spans="1:17" s="29" customFormat="1" ht="93" x14ac:dyDescent="0.35">
      <c r="A114" s="27"/>
      <c r="B114" s="70" t="s">
        <v>370</v>
      </c>
      <c r="C114" s="57" t="s">
        <v>99</v>
      </c>
      <c r="D114" s="143">
        <v>100</v>
      </c>
      <c r="E114" s="143">
        <v>100</v>
      </c>
      <c r="F114" s="64"/>
      <c r="G114" s="64"/>
      <c r="H114" s="141"/>
      <c r="I114" s="141"/>
      <c r="J114" s="141"/>
      <c r="K114" s="141"/>
      <c r="L114" s="142"/>
      <c r="M114" s="75">
        <f t="shared" ref="M114:M120" si="11">E114/D114*100</f>
        <v>100</v>
      </c>
      <c r="N114" s="6"/>
      <c r="O114" s="75"/>
      <c r="P114" s="121"/>
      <c r="Q114" s="109"/>
    </row>
    <row r="115" spans="1:17" s="29" customFormat="1" ht="77.5" x14ac:dyDescent="0.35">
      <c r="A115" s="27"/>
      <c r="B115" s="70" t="s">
        <v>268</v>
      </c>
      <c r="C115" s="57" t="s">
        <v>99</v>
      </c>
      <c r="D115" s="143">
        <v>80</v>
      </c>
      <c r="E115" s="143">
        <v>80</v>
      </c>
      <c r="F115" s="64"/>
      <c r="G115" s="64"/>
      <c r="H115" s="141"/>
      <c r="I115" s="141"/>
      <c r="J115" s="141"/>
      <c r="K115" s="141"/>
      <c r="L115" s="142"/>
      <c r="M115" s="75">
        <f t="shared" si="11"/>
        <v>100</v>
      </c>
      <c r="N115" s="6"/>
      <c r="O115" s="75"/>
      <c r="P115" s="121"/>
      <c r="Q115" s="109"/>
    </row>
    <row r="116" spans="1:17" s="29" customFormat="1" ht="93" x14ac:dyDescent="0.35">
      <c r="A116" s="27"/>
      <c r="B116" s="70" t="s">
        <v>371</v>
      </c>
      <c r="C116" s="57" t="s">
        <v>99</v>
      </c>
      <c r="D116" s="143"/>
      <c r="E116" s="143"/>
      <c r="F116" s="64"/>
      <c r="G116" s="64"/>
      <c r="H116" s="141"/>
      <c r="I116" s="141"/>
      <c r="J116" s="141"/>
      <c r="K116" s="141"/>
      <c r="L116" s="142"/>
      <c r="M116" s="75"/>
      <c r="N116" s="6"/>
      <c r="O116" s="75"/>
      <c r="P116" s="121"/>
      <c r="Q116" s="109"/>
    </row>
    <row r="117" spans="1:17" s="29" customFormat="1" ht="108.5" x14ac:dyDescent="0.35">
      <c r="A117" s="27"/>
      <c r="B117" s="70" t="s">
        <v>269</v>
      </c>
      <c r="C117" s="57" t="s">
        <v>99</v>
      </c>
      <c r="D117" s="143">
        <v>100</v>
      </c>
      <c r="E117" s="143">
        <v>100</v>
      </c>
      <c r="F117" s="64"/>
      <c r="G117" s="64"/>
      <c r="H117" s="141"/>
      <c r="I117" s="141"/>
      <c r="J117" s="141"/>
      <c r="K117" s="141"/>
      <c r="L117" s="142"/>
      <c r="M117" s="75">
        <f t="shared" si="11"/>
        <v>100</v>
      </c>
      <c r="N117" s="6"/>
      <c r="O117" s="75"/>
      <c r="P117" s="121"/>
      <c r="Q117" s="109"/>
    </row>
    <row r="118" spans="1:17" s="29" customFormat="1" ht="62" x14ac:dyDescent="0.35">
      <c r="A118" s="27"/>
      <c r="B118" s="70" t="s">
        <v>372</v>
      </c>
      <c r="C118" s="57" t="s">
        <v>99</v>
      </c>
      <c r="D118" s="143">
        <v>13.5</v>
      </c>
      <c r="E118" s="143">
        <v>11.1</v>
      </c>
      <c r="F118" s="64"/>
      <c r="G118" s="64"/>
      <c r="H118" s="141"/>
      <c r="I118" s="141"/>
      <c r="J118" s="141"/>
      <c r="K118" s="141"/>
      <c r="L118" s="142"/>
      <c r="M118" s="75">
        <f t="shared" si="11"/>
        <v>82.222222222222214</v>
      </c>
      <c r="N118" s="6"/>
      <c r="O118" s="75"/>
      <c r="P118" s="121"/>
      <c r="Q118" s="109"/>
    </row>
    <row r="119" spans="1:17" s="29" customFormat="1" ht="201.5" x14ac:dyDescent="0.35">
      <c r="A119" s="27"/>
      <c r="B119" s="70" t="s">
        <v>373</v>
      </c>
      <c r="C119" s="57" t="s">
        <v>99</v>
      </c>
      <c r="D119" s="143">
        <v>100</v>
      </c>
      <c r="E119" s="143">
        <v>100</v>
      </c>
      <c r="F119" s="64"/>
      <c r="G119" s="64"/>
      <c r="H119" s="141"/>
      <c r="I119" s="141"/>
      <c r="J119" s="141"/>
      <c r="K119" s="141"/>
      <c r="L119" s="142"/>
      <c r="M119" s="75">
        <f t="shared" si="11"/>
        <v>100</v>
      </c>
      <c r="N119" s="6"/>
      <c r="O119" s="75"/>
      <c r="P119" s="121"/>
      <c r="Q119" s="109"/>
    </row>
    <row r="120" spans="1:17" s="29" customFormat="1" ht="201.5" x14ac:dyDescent="0.35">
      <c r="A120" s="7"/>
      <c r="B120" s="70" t="s">
        <v>412</v>
      </c>
      <c r="C120" s="57" t="s">
        <v>99</v>
      </c>
      <c r="D120" s="143">
        <v>62</v>
      </c>
      <c r="E120" s="143"/>
      <c r="F120" s="64"/>
      <c r="G120" s="64"/>
      <c r="H120" s="141"/>
      <c r="I120" s="141"/>
      <c r="J120" s="141"/>
      <c r="K120" s="141"/>
      <c r="L120" s="142"/>
      <c r="M120" s="75">
        <f t="shared" si="11"/>
        <v>0</v>
      </c>
      <c r="N120" s="6"/>
      <c r="O120" s="75"/>
      <c r="P120" s="121"/>
      <c r="Q120" s="109"/>
    </row>
    <row r="121" spans="1:17" s="104" customFormat="1" ht="17.5" x14ac:dyDescent="0.35">
      <c r="A121" s="190" t="s">
        <v>104</v>
      </c>
      <c r="B121" s="191"/>
      <c r="C121" s="191"/>
      <c r="D121" s="191"/>
      <c r="E121" s="191"/>
      <c r="F121" s="191"/>
      <c r="G121" s="191"/>
      <c r="H121" s="191"/>
      <c r="I121" s="191"/>
      <c r="J121" s="191"/>
      <c r="K121" s="191"/>
      <c r="L121" s="192"/>
      <c r="M121" s="80">
        <f>(M114+M115+M116+M117+M118+M119+M120)/7</f>
        <v>68.888888888888886</v>
      </c>
      <c r="N121" s="103"/>
      <c r="O121" s="76"/>
      <c r="P121" s="126"/>
      <c r="Q121" s="158"/>
    </row>
    <row r="122" spans="1:17" s="28" customFormat="1" ht="30" x14ac:dyDescent="0.35">
      <c r="A122" s="27" t="s">
        <v>374</v>
      </c>
      <c r="B122" s="164" t="s">
        <v>375</v>
      </c>
      <c r="C122" s="101"/>
      <c r="D122" s="101"/>
      <c r="E122" s="113"/>
      <c r="F122" s="101"/>
      <c r="G122" s="101"/>
      <c r="H122" s="101"/>
      <c r="I122" s="101"/>
      <c r="J122" s="101"/>
      <c r="K122" s="101"/>
      <c r="L122" s="101"/>
      <c r="M122" s="76"/>
      <c r="N122" s="4"/>
      <c r="O122" s="75"/>
      <c r="P122" s="60"/>
      <c r="Q122" s="109"/>
    </row>
    <row r="123" spans="1:17" s="29" customFormat="1" ht="170.5" x14ac:dyDescent="0.35">
      <c r="A123" s="27"/>
      <c r="B123" s="70" t="s">
        <v>376</v>
      </c>
      <c r="C123" s="60" t="s">
        <v>99</v>
      </c>
      <c r="D123" s="60">
        <v>100</v>
      </c>
      <c r="E123" s="60">
        <v>100</v>
      </c>
      <c r="F123" s="60"/>
      <c r="G123" s="60"/>
      <c r="H123" s="141"/>
      <c r="I123" s="141"/>
      <c r="J123" s="141"/>
      <c r="K123" s="141"/>
      <c r="L123" s="142"/>
      <c r="M123" s="75">
        <f t="shared" ref="M123" si="12">E123/D123*100</f>
        <v>100</v>
      </c>
      <c r="N123" s="6"/>
      <c r="O123" s="75"/>
      <c r="P123" s="121"/>
      <c r="Q123" s="109"/>
    </row>
    <row r="124" spans="1:17" s="28" customFormat="1" x14ac:dyDescent="0.35">
      <c r="A124" s="190" t="s">
        <v>104</v>
      </c>
      <c r="B124" s="191"/>
      <c r="C124" s="191"/>
      <c r="D124" s="191"/>
      <c r="E124" s="191"/>
      <c r="F124" s="191"/>
      <c r="G124" s="191"/>
      <c r="H124" s="191"/>
      <c r="I124" s="191"/>
      <c r="J124" s="191"/>
      <c r="K124" s="191"/>
      <c r="L124" s="192"/>
      <c r="M124" s="80">
        <f>M123</f>
        <v>100</v>
      </c>
      <c r="N124" s="10"/>
      <c r="O124" s="75"/>
      <c r="P124" s="60"/>
      <c r="Q124" s="109"/>
    </row>
    <row r="125" spans="1:17" s="28" customFormat="1" ht="75" x14ac:dyDescent="0.35">
      <c r="A125" s="7" t="s">
        <v>144</v>
      </c>
      <c r="B125" s="2" t="s">
        <v>24</v>
      </c>
      <c r="C125" s="53" t="s">
        <v>25</v>
      </c>
      <c r="D125" s="74">
        <f>21440+35164.5</f>
        <v>56604.5</v>
      </c>
      <c r="E125" s="112">
        <f>11398.7+33137</f>
        <v>44535.7</v>
      </c>
      <c r="F125" s="74"/>
      <c r="G125" s="74"/>
      <c r="H125" s="96"/>
      <c r="I125" s="96"/>
      <c r="J125" s="96"/>
      <c r="K125" s="96"/>
      <c r="L125" s="75">
        <f>E125/D125</f>
        <v>0.78678726956337386</v>
      </c>
      <c r="M125" s="75"/>
      <c r="N125" s="4"/>
      <c r="O125" s="75"/>
      <c r="P125" s="60"/>
      <c r="Q125" s="109"/>
    </row>
    <row r="126" spans="1:17" s="28" customFormat="1" x14ac:dyDescent="0.35">
      <c r="A126" s="190" t="s">
        <v>102</v>
      </c>
      <c r="B126" s="191"/>
      <c r="C126" s="191"/>
      <c r="D126" s="191"/>
      <c r="E126" s="191"/>
      <c r="F126" s="191"/>
      <c r="G126" s="191"/>
      <c r="H126" s="191"/>
      <c r="I126" s="191"/>
      <c r="J126" s="191"/>
      <c r="K126" s="191"/>
      <c r="L126" s="192"/>
      <c r="M126" s="76">
        <f>(M131+M137+M144)/3</f>
        <v>83.333333333333329</v>
      </c>
      <c r="N126" s="182"/>
      <c r="O126" s="76">
        <f>M126/L125</f>
        <v>105.9159655437473</v>
      </c>
      <c r="P126" s="10"/>
      <c r="Q126" s="109"/>
    </row>
    <row r="127" spans="1:17" s="28" customFormat="1" ht="60" x14ac:dyDescent="0.35">
      <c r="A127" s="7" t="s">
        <v>145</v>
      </c>
      <c r="B127" s="2" t="s">
        <v>26</v>
      </c>
      <c r="C127" s="53" t="s">
        <v>27</v>
      </c>
      <c r="D127" s="74">
        <v>21268.2</v>
      </c>
      <c r="E127" s="112">
        <v>21012.9</v>
      </c>
      <c r="F127" s="74"/>
      <c r="G127" s="74"/>
      <c r="H127" s="96"/>
      <c r="I127" s="96"/>
      <c r="J127" s="96"/>
      <c r="K127" s="96"/>
      <c r="L127" s="75">
        <f>E127/D127</f>
        <v>0.98799616328603268</v>
      </c>
      <c r="M127" s="75"/>
      <c r="N127" s="4"/>
      <c r="O127" s="75"/>
      <c r="P127" s="60"/>
      <c r="Q127" s="109"/>
    </row>
    <row r="128" spans="1:17" s="29" customFormat="1" ht="49.5" x14ac:dyDescent="0.35">
      <c r="A128" s="8"/>
      <c r="B128" s="168" t="s">
        <v>390</v>
      </c>
      <c r="C128" s="110" t="s">
        <v>99</v>
      </c>
      <c r="D128" s="81">
        <v>100</v>
      </c>
      <c r="E128" s="81">
        <v>100</v>
      </c>
      <c r="F128" s="81"/>
      <c r="G128" s="81"/>
      <c r="H128" s="96"/>
      <c r="I128" s="96"/>
      <c r="J128" s="96"/>
      <c r="K128" s="96"/>
      <c r="L128" s="75"/>
      <c r="M128" s="75">
        <f>E128/D128*100</f>
        <v>100</v>
      </c>
      <c r="N128" s="6"/>
      <c r="O128" s="75"/>
      <c r="P128" s="121"/>
      <c r="Q128" s="109"/>
    </row>
    <row r="129" spans="1:17" s="29" customFormat="1" ht="132" x14ac:dyDescent="0.35">
      <c r="A129" s="9"/>
      <c r="B129" s="168" t="s">
        <v>143</v>
      </c>
      <c r="C129" s="110" t="s">
        <v>99</v>
      </c>
      <c r="D129" s="81">
        <v>100</v>
      </c>
      <c r="E129" s="81">
        <v>100</v>
      </c>
      <c r="F129" s="81"/>
      <c r="G129" s="81"/>
      <c r="H129" s="96"/>
      <c r="I129" s="96"/>
      <c r="J129" s="96"/>
      <c r="K129" s="96"/>
      <c r="L129" s="75"/>
      <c r="M129" s="75">
        <f>E129/D129*100</f>
        <v>100</v>
      </c>
      <c r="N129" s="6"/>
      <c r="O129" s="75"/>
      <c r="P129" s="121"/>
      <c r="Q129" s="109"/>
    </row>
    <row r="130" spans="1:17" s="29" customFormat="1" ht="49.5" x14ac:dyDescent="0.35">
      <c r="A130" s="8"/>
      <c r="B130" s="168" t="s">
        <v>391</v>
      </c>
      <c r="C130" s="110" t="s">
        <v>99</v>
      </c>
      <c r="D130" s="81">
        <v>100</v>
      </c>
      <c r="E130" s="81">
        <v>100</v>
      </c>
      <c r="F130" s="81"/>
      <c r="G130" s="81"/>
      <c r="H130" s="96"/>
      <c r="I130" s="96"/>
      <c r="J130" s="96"/>
      <c r="K130" s="96"/>
      <c r="L130" s="75"/>
      <c r="M130" s="75">
        <f>E130/D130*100</f>
        <v>100</v>
      </c>
      <c r="N130" s="6"/>
      <c r="O130" s="75"/>
      <c r="P130" s="121"/>
      <c r="Q130" s="109"/>
    </row>
    <row r="131" spans="1:17" s="28" customFormat="1" x14ac:dyDescent="0.35">
      <c r="A131" s="190" t="s">
        <v>103</v>
      </c>
      <c r="B131" s="191"/>
      <c r="C131" s="191"/>
      <c r="D131" s="191"/>
      <c r="E131" s="191"/>
      <c r="F131" s="191"/>
      <c r="G131" s="191"/>
      <c r="H131" s="191"/>
      <c r="I131" s="191"/>
      <c r="J131" s="191"/>
      <c r="K131" s="191"/>
      <c r="L131" s="192"/>
      <c r="M131" s="76">
        <f>(M128+M129+M130)/3</f>
        <v>100</v>
      </c>
      <c r="N131" s="18"/>
      <c r="O131" s="76">
        <f>M131/L127</f>
        <v>101.21496794826035</v>
      </c>
      <c r="P131" s="123"/>
      <c r="Q131" s="109"/>
    </row>
    <row r="132" spans="1:17" s="28" customFormat="1" ht="69.5" customHeight="1" x14ac:dyDescent="0.35">
      <c r="A132" s="7" t="s">
        <v>146</v>
      </c>
      <c r="B132" s="2" t="s">
        <v>28</v>
      </c>
      <c r="C132" s="53" t="s">
        <v>29</v>
      </c>
      <c r="D132" s="74">
        <f>20700+6798.6</f>
        <v>27498.6</v>
      </c>
      <c r="E132" s="112">
        <f>10658.7+5026.4</f>
        <v>15685.1</v>
      </c>
      <c r="F132" s="74"/>
      <c r="G132" s="74"/>
      <c r="H132" s="96"/>
      <c r="I132" s="96"/>
      <c r="J132" s="96"/>
      <c r="K132" s="96"/>
      <c r="L132" s="75">
        <f>(E132+K132)/D132</f>
        <v>0.57039631108492805</v>
      </c>
      <c r="M132" s="75"/>
      <c r="N132" s="4"/>
      <c r="O132" s="75"/>
      <c r="P132" s="60"/>
      <c r="Q132" s="226"/>
    </row>
    <row r="133" spans="1:17" s="29" customFormat="1" ht="165" customHeight="1" x14ac:dyDescent="0.35">
      <c r="A133" s="8"/>
      <c r="B133" s="70" t="s">
        <v>147</v>
      </c>
      <c r="C133" s="57" t="s">
        <v>148</v>
      </c>
      <c r="D133" s="54">
        <v>5</v>
      </c>
      <c r="E133" s="54">
        <v>5</v>
      </c>
      <c r="F133" s="54"/>
      <c r="G133" s="54"/>
      <c r="H133" s="96"/>
      <c r="I133" s="96"/>
      <c r="J133" s="96"/>
      <c r="K133" s="96"/>
      <c r="L133" s="75"/>
      <c r="M133" s="75">
        <f>E133/D133*100</f>
        <v>100</v>
      </c>
      <c r="N133" s="6"/>
      <c r="O133" s="75"/>
      <c r="P133" s="121"/>
      <c r="Q133" s="109"/>
    </row>
    <row r="134" spans="1:17" s="29" customFormat="1" ht="46.5" x14ac:dyDescent="0.35">
      <c r="A134" s="8"/>
      <c r="B134" s="70" t="s">
        <v>151</v>
      </c>
      <c r="C134" s="57" t="s">
        <v>150</v>
      </c>
      <c r="D134" s="54">
        <v>0</v>
      </c>
      <c r="E134" s="54">
        <v>0</v>
      </c>
      <c r="F134" s="54"/>
      <c r="G134" s="54"/>
      <c r="H134" s="96"/>
      <c r="I134" s="96"/>
      <c r="J134" s="96"/>
      <c r="K134" s="96"/>
      <c r="L134" s="75"/>
      <c r="M134" s="75">
        <v>0</v>
      </c>
      <c r="N134" s="6"/>
      <c r="O134" s="75"/>
      <c r="P134" s="121"/>
      <c r="Q134" s="109"/>
    </row>
    <row r="135" spans="1:17" s="29" customFormat="1" ht="46.5" x14ac:dyDescent="0.35">
      <c r="A135" s="8"/>
      <c r="B135" s="70" t="s">
        <v>152</v>
      </c>
      <c r="C135" s="57" t="s">
        <v>115</v>
      </c>
      <c r="D135" s="54">
        <v>0</v>
      </c>
      <c r="E135" s="54">
        <v>0</v>
      </c>
      <c r="F135" s="54"/>
      <c r="G135" s="54"/>
      <c r="H135" s="96"/>
      <c r="I135" s="96"/>
      <c r="J135" s="96"/>
      <c r="K135" s="96"/>
      <c r="L135" s="75"/>
      <c r="M135" s="75">
        <v>0</v>
      </c>
      <c r="N135" s="6"/>
      <c r="O135" s="75"/>
      <c r="P135" s="121"/>
      <c r="Q135" s="109"/>
    </row>
    <row r="136" spans="1:17" s="29" customFormat="1" ht="126" x14ac:dyDescent="0.35">
      <c r="A136" s="8"/>
      <c r="B136" s="70" t="s">
        <v>149</v>
      </c>
      <c r="C136" s="57" t="s">
        <v>150</v>
      </c>
      <c r="D136" s="54">
        <v>6.6</v>
      </c>
      <c r="E136" s="54">
        <v>6.6</v>
      </c>
      <c r="F136" s="54"/>
      <c r="G136" s="54"/>
      <c r="H136" s="96"/>
      <c r="I136" s="96"/>
      <c r="J136" s="96"/>
      <c r="K136" s="96"/>
      <c r="L136" s="75"/>
      <c r="M136" s="75">
        <f t="shared" ref="M136" si="13">E136/D136*100</f>
        <v>100</v>
      </c>
      <c r="N136" s="6"/>
      <c r="O136" s="75"/>
      <c r="P136" s="121"/>
      <c r="Q136" s="226" t="s">
        <v>499</v>
      </c>
    </row>
    <row r="137" spans="1:17" s="29" customFormat="1" x14ac:dyDescent="0.35">
      <c r="A137" s="190" t="s">
        <v>104</v>
      </c>
      <c r="B137" s="191"/>
      <c r="C137" s="191"/>
      <c r="D137" s="191"/>
      <c r="E137" s="191"/>
      <c r="F137" s="191"/>
      <c r="G137" s="191"/>
      <c r="H137" s="191"/>
      <c r="I137" s="191"/>
      <c r="J137" s="191"/>
      <c r="K137" s="191"/>
      <c r="L137" s="192"/>
      <c r="M137" s="76">
        <f>(M133+M136+M134+M135)/4</f>
        <v>50</v>
      </c>
      <c r="N137" s="22"/>
      <c r="O137" s="76">
        <f>M137/L132</f>
        <v>87.658350919025054</v>
      </c>
      <c r="P137" s="22"/>
      <c r="Q137" s="109"/>
    </row>
    <row r="138" spans="1:17" s="28" customFormat="1" ht="60" x14ac:dyDescent="0.35">
      <c r="A138" s="7" t="s">
        <v>246</v>
      </c>
      <c r="B138" s="2" t="s">
        <v>30</v>
      </c>
      <c r="C138" s="53" t="s">
        <v>31</v>
      </c>
      <c r="D138" s="74">
        <v>7097.7</v>
      </c>
      <c r="E138" s="112">
        <v>7097.7</v>
      </c>
      <c r="F138" s="74"/>
      <c r="G138" s="74"/>
      <c r="H138" s="96"/>
      <c r="I138" s="96"/>
      <c r="J138" s="96"/>
      <c r="K138" s="96"/>
      <c r="L138" s="75">
        <f>E138/(D138-J138)</f>
        <v>1</v>
      </c>
      <c r="M138" s="75"/>
      <c r="N138" s="4"/>
      <c r="O138" s="75"/>
      <c r="P138" s="60"/>
      <c r="Q138" s="226"/>
    </row>
    <row r="139" spans="1:17" s="29" customFormat="1" ht="126" x14ac:dyDescent="0.35">
      <c r="A139" s="8"/>
      <c r="B139" s="169" t="s">
        <v>153</v>
      </c>
      <c r="C139" s="111" t="s">
        <v>148</v>
      </c>
      <c r="D139" s="111">
        <v>1</v>
      </c>
      <c r="E139" s="111">
        <v>1</v>
      </c>
      <c r="F139" s="54"/>
      <c r="G139" s="54"/>
      <c r="H139" s="96"/>
      <c r="I139" s="96"/>
      <c r="J139" s="96"/>
      <c r="K139" s="96"/>
      <c r="L139" s="75"/>
      <c r="M139" s="75">
        <f>E139/D139*100</f>
        <v>100</v>
      </c>
      <c r="N139" s="6"/>
      <c r="O139" s="75"/>
      <c r="P139" s="121"/>
      <c r="Q139" s="226" t="s">
        <v>499</v>
      </c>
    </row>
    <row r="140" spans="1:17" s="29" customFormat="1" ht="49.5" x14ac:dyDescent="0.35">
      <c r="A140" s="8"/>
      <c r="B140" s="169" t="s">
        <v>392</v>
      </c>
      <c r="C140" s="111" t="s">
        <v>115</v>
      </c>
      <c r="D140" s="111">
        <v>1</v>
      </c>
      <c r="E140" s="111">
        <v>1</v>
      </c>
      <c r="F140" s="54"/>
      <c r="G140" s="54"/>
      <c r="H140" s="96"/>
      <c r="I140" s="96"/>
      <c r="J140" s="96"/>
      <c r="K140" s="96"/>
      <c r="L140" s="75"/>
      <c r="M140" s="75">
        <f>E140/D140*100</f>
        <v>100</v>
      </c>
      <c r="N140" s="6"/>
      <c r="O140" s="75"/>
      <c r="P140" s="121"/>
      <c r="Q140" s="109"/>
    </row>
    <row r="141" spans="1:17" s="29" customFormat="1" ht="49.5" x14ac:dyDescent="0.35">
      <c r="A141" s="8"/>
      <c r="B141" s="169" t="s">
        <v>393</v>
      </c>
      <c r="C141" s="111" t="s">
        <v>115</v>
      </c>
      <c r="D141" s="111">
        <v>1</v>
      </c>
      <c r="E141" s="111">
        <v>1</v>
      </c>
      <c r="F141" s="54"/>
      <c r="G141" s="54"/>
      <c r="H141" s="96"/>
      <c r="I141" s="96"/>
      <c r="J141" s="96"/>
      <c r="K141" s="96"/>
      <c r="L141" s="75"/>
      <c r="M141" s="75">
        <f>E141/D141*100</f>
        <v>100</v>
      </c>
      <c r="N141" s="6"/>
      <c r="O141" s="75"/>
      <c r="P141" s="121"/>
      <c r="Q141" s="109"/>
    </row>
    <row r="142" spans="1:17" s="29" customFormat="1" ht="33" x14ac:dyDescent="0.35">
      <c r="A142" s="8"/>
      <c r="B142" s="169" t="s">
        <v>394</v>
      </c>
      <c r="C142" s="111" t="s">
        <v>150</v>
      </c>
      <c r="D142" s="111">
        <v>0</v>
      </c>
      <c r="E142" s="144">
        <v>0</v>
      </c>
      <c r="F142" s="54"/>
      <c r="G142" s="54"/>
      <c r="H142" s="96"/>
      <c r="I142" s="96"/>
      <c r="J142" s="96"/>
      <c r="K142" s="96"/>
      <c r="L142" s="75"/>
      <c r="M142" s="75">
        <v>100</v>
      </c>
      <c r="N142" s="6"/>
      <c r="O142" s="75"/>
      <c r="P142" s="121"/>
      <c r="Q142" s="109"/>
    </row>
    <row r="143" spans="1:17" s="29" customFormat="1" ht="49.5" x14ac:dyDescent="0.35">
      <c r="A143" s="8"/>
      <c r="B143" s="169" t="s">
        <v>395</v>
      </c>
      <c r="C143" s="111" t="s">
        <v>150</v>
      </c>
      <c r="D143" s="111">
        <v>0.55000000000000004</v>
      </c>
      <c r="E143" s="144">
        <v>0.55000000000000004</v>
      </c>
      <c r="F143" s="54"/>
      <c r="G143" s="54"/>
      <c r="H143" s="96"/>
      <c r="I143" s="96"/>
      <c r="J143" s="96"/>
      <c r="K143" s="96"/>
      <c r="L143" s="75"/>
      <c r="M143" s="75">
        <f>E143/D143*100</f>
        <v>100</v>
      </c>
      <c r="N143" s="6"/>
      <c r="O143" s="75"/>
      <c r="P143" s="121"/>
      <c r="Q143" s="109"/>
    </row>
    <row r="144" spans="1:17" s="28" customFormat="1" x14ac:dyDescent="0.35">
      <c r="A144" s="190" t="s">
        <v>104</v>
      </c>
      <c r="B144" s="191"/>
      <c r="C144" s="191"/>
      <c r="D144" s="191"/>
      <c r="E144" s="191"/>
      <c r="F144" s="191"/>
      <c r="G144" s="191"/>
      <c r="H144" s="191"/>
      <c r="I144" s="191"/>
      <c r="J144" s="191"/>
      <c r="K144" s="191"/>
      <c r="L144" s="192"/>
      <c r="M144" s="76">
        <f>(M139+M140+M141+M142+M143)/5</f>
        <v>100</v>
      </c>
      <c r="N144" s="19"/>
      <c r="O144" s="76">
        <f>M144/L138</f>
        <v>100</v>
      </c>
      <c r="P144" s="19"/>
      <c r="Q144" s="109"/>
    </row>
    <row r="145" spans="1:17" s="28" customFormat="1" ht="75" x14ac:dyDescent="0.35">
      <c r="A145" s="7" t="s">
        <v>492</v>
      </c>
      <c r="B145" s="172" t="s">
        <v>493</v>
      </c>
      <c r="C145" s="124">
        <v>640000000</v>
      </c>
      <c r="D145" s="171">
        <f>21440+35164.5</f>
        <v>56604.5</v>
      </c>
      <c r="E145" s="171">
        <f>11398.7+33137</f>
        <v>44535.7</v>
      </c>
      <c r="F145" s="171"/>
      <c r="G145" s="171"/>
      <c r="H145" s="171"/>
      <c r="I145" s="171"/>
      <c r="J145" s="171"/>
      <c r="K145" s="171"/>
      <c r="L145" s="171">
        <f>E145/D145</f>
        <v>0.78678726956337386</v>
      </c>
      <c r="M145" s="76"/>
      <c r="N145" s="170"/>
      <c r="O145" s="76"/>
      <c r="P145" s="170"/>
      <c r="Q145" s="109"/>
    </row>
    <row r="146" spans="1:17" s="28" customFormat="1" ht="108.5" x14ac:dyDescent="0.35">
      <c r="A146" s="171"/>
      <c r="B146" s="70" t="s">
        <v>494</v>
      </c>
      <c r="C146" s="142" t="s">
        <v>471</v>
      </c>
      <c r="D146" s="142">
        <v>20</v>
      </c>
      <c r="E146" s="142">
        <v>20</v>
      </c>
      <c r="F146" s="142"/>
      <c r="G146" s="142"/>
      <c r="H146" s="142"/>
      <c r="I146" s="142"/>
      <c r="J146" s="142"/>
      <c r="K146" s="142"/>
      <c r="L146" s="142"/>
      <c r="M146" s="75">
        <f>E146/D146*100</f>
        <v>100</v>
      </c>
      <c r="N146" s="173"/>
      <c r="O146" s="75"/>
      <c r="P146" s="173"/>
      <c r="Q146" s="109"/>
    </row>
    <row r="147" spans="1:17" s="28" customFormat="1" x14ac:dyDescent="0.35">
      <c r="A147" s="190" t="s">
        <v>104</v>
      </c>
      <c r="B147" s="191"/>
      <c r="C147" s="191"/>
      <c r="D147" s="191"/>
      <c r="E147" s="191"/>
      <c r="F147" s="191"/>
      <c r="G147" s="191"/>
      <c r="H147" s="191"/>
      <c r="I147" s="191"/>
      <c r="J147" s="191"/>
      <c r="K147" s="191"/>
      <c r="L147" s="192"/>
      <c r="M147" s="76">
        <f>(M146)/1</f>
        <v>100</v>
      </c>
      <c r="N147" s="19"/>
      <c r="O147" s="76">
        <f>M146/L145</f>
        <v>127.09915865249677</v>
      </c>
      <c r="P147" s="19"/>
      <c r="Q147" s="109"/>
    </row>
    <row r="148" spans="1:17" s="28" customFormat="1" ht="60" x14ac:dyDescent="0.35">
      <c r="A148" s="7" t="s">
        <v>247</v>
      </c>
      <c r="B148" s="2" t="s">
        <v>32</v>
      </c>
      <c r="C148" s="53" t="s">
        <v>33</v>
      </c>
      <c r="D148" s="74">
        <v>49901.9</v>
      </c>
      <c r="E148" s="112">
        <v>38433.4</v>
      </c>
      <c r="F148" s="74"/>
      <c r="G148" s="74"/>
      <c r="H148" s="96"/>
      <c r="I148" s="96"/>
      <c r="J148" s="96"/>
      <c r="K148" s="96"/>
      <c r="L148" s="75">
        <f>E148/D148</f>
        <v>0.77017909137728224</v>
      </c>
      <c r="M148" s="75"/>
      <c r="N148" s="4"/>
      <c r="O148" s="75"/>
      <c r="P148" s="60"/>
      <c r="Q148" s="109"/>
    </row>
    <row r="149" spans="1:17" s="29" customFormat="1" ht="124" x14ac:dyDescent="0.35">
      <c r="A149" s="8"/>
      <c r="B149" s="156" t="s">
        <v>304</v>
      </c>
      <c r="C149" s="3" t="s">
        <v>99</v>
      </c>
      <c r="D149" s="77">
        <v>86.45</v>
      </c>
      <c r="E149" s="54">
        <v>85.3</v>
      </c>
      <c r="F149" s="105"/>
      <c r="G149" s="105"/>
      <c r="H149" s="97"/>
      <c r="I149" s="96"/>
      <c r="J149" s="96"/>
      <c r="K149" s="96"/>
      <c r="L149" s="75"/>
      <c r="M149" s="75">
        <f>E149/D149*100</f>
        <v>98.669751301330251</v>
      </c>
      <c r="N149" s="6"/>
      <c r="O149" s="75"/>
      <c r="P149" s="121"/>
      <c r="Q149" s="109"/>
    </row>
    <row r="150" spans="1:17" s="30" customFormat="1" ht="17.5" x14ac:dyDescent="0.35">
      <c r="A150" s="187" t="s">
        <v>102</v>
      </c>
      <c r="B150" s="188"/>
      <c r="C150" s="188"/>
      <c r="D150" s="188"/>
      <c r="E150" s="188"/>
      <c r="F150" s="188"/>
      <c r="G150" s="188"/>
      <c r="H150" s="188"/>
      <c r="I150" s="188"/>
      <c r="J150" s="188"/>
      <c r="K150" s="188"/>
      <c r="L150" s="189"/>
      <c r="M150" s="76">
        <f>(M149)/1</f>
        <v>98.669751301330251</v>
      </c>
      <c r="N150" s="18"/>
      <c r="O150" s="76">
        <f>M150/L148</f>
        <v>128.11273690237792</v>
      </c>
      <c r="P150" s="122"/>
      <c r="Q150" s="158"/>
    </row>
    <row r="151" spans="1:17" s="28" customFormat="1" ht="45" x14ac:dyDescent="0.35">
      <c r="A151" s="7" t="s">
        <v>248</v>
      </c>
      <c r="B151" s="2" t="s">
        <v>301</v>
      </c>
      <c r="C151" s="53" t="s">
        <v>34</v>
      </c>
      <c r="D151" s="74">
        <v>48979.4</v>
      </c>
      <c r="E151" s="112">
        <v>37527.9</v>
      </c>
      <c r="F151" s="74"/>
      <c r="G151" s="74"/>
      <c r="H151" s="96"/>
      <c r="I151" s="96"/>
      <c r="J151" s="96"/>
      <c r="K151" s="96"/>
      <c r="L151" s="75">
        <f>E151/D151</f>
        <v>0.76619762594070162</v>
      </c>
      <c r="M151" s="75"/>
      <c r="N151" s="4"/>
      <c r="O151" s="75"/>
      <c r="P151" s="60"/>
      <c r="Q151" s="109"/>
    </row>
    <row r="152" spans="1:17" s="29" customFormat="1" ht="62" x14ac:dyDescent="0.35">
      <c r="A152" s="8"/>
      <c r="B152" s="70" t="s">
        <v>497</v>
      </c>
      <c r="C152" s="57" t="s">
        <v>150</v>
      </c>
      <c r="D152" s="54">
        <v>352.9</v>
      </c>
      <c r="E152" s="54">
        <v>352.9</v>
      </c>
      <c r="F152" s="69"/>
      <c r="G152" s="69"/>
      <c r="H152" s="96"/>
      <c r="I152" s="96"/>
      <c r="J152" s="96"/>
      <c r="K152" s="96"/>
      <c r="L152" s="75"/>
      <c r="M152" s="75">
        <f>E152/D152*100</f>
        <v>100</v>
      </c>
      <c r="N152" s="6"/>
      <c r="O152" s="75"/>
      <c r="P152" s="121"/>
      <c r="Q152" s="109"/>
    </row>
    <row r="153" spans="1:17" s="29" customFormat="1" ht="46.5" x14ac:dyDescent="0.35">
      <c r="A153" s="8"/>
      <c r="B153" s="70" t="s">
        <v>444</v>
      </c>
      <c r="C153" s="57" t="s">
        <v>150</v>
      </c>
      <c r="D153" s="54">
        <v>1.7050000000000001</v>
      </c>
      <c r="E153" s="54">
        <v>1.7050000000000001</v>
      </c>
      <c r="F153" s="69"/>
      <c r="G153" s="69"/>
      <c r="H153" s="96"/>
      <c r="I153" s="96"/>
      <c r="J153" s="96"/>
      <c r="K153" s="96"/>
      <c r="L153" s="75"/>
      <c r="M153" s="75">
        <f>E153/D153*100</f>
        <v>100</v>
      </c>
      <c r="N153" s="6"/>
      <c r="O153" s="75"/>
      <c r="P153" s="121"/>
      <c r="Q153" s="109"/>
    </row>
    <row r="154" spans="1:17" s="29" customFormat="1" ht="155" x14ac:dyDescent="0.35">
      <c r="A154" s="9"/>
      <c r="B154" s="70" t="s">
        <v>445</v>
      </c>
      <c r="C154" s="57" t="s">
        <v>99</v>
      </c>
      <c r="D154" s="54">
        <v>100</v>
      </c>
      <c r="E154" s="54">
        <v>100</v>
      </c>
      <c r="F154" s="69"/>
      <c r="G154" s="69"/>
      <c r="H154" s="96"/>
      <c r="I154" s="96"/>
      <c r="J154" s="96"/>
      <c r="K154" s="96"/>
      <c r="L154" s="75"/>
      <c r="M154" s="75">
        <f t="shared" ref="M154:M158" si="14">E154/D154*100</f>
        <v>100</v>
      </c>
      <c r="N154" s="6"/>
      <c r="O154" s="75"/>
      <c r="P154" s="121"/>
      <c r="Q154" s="109"/>
    </row>
    <row r="155" spans="1:17" s="29" customFormat="1" ht="31" x14ac:dyDescent="0.35">
      <c r="A155" s="9"/>
      <c r="B155" s="70" t="s">
        <v>446</v>
      </c>
      <c r="C155" s="57" t="s">
        <v>447</v>
      </c>
      <c r="D155" s="54">
        <v>6</v>
      </c>
      <c r="E155" s="54">
        <v>6</v>
      </c>
      <c r="F155" s="69"/>
      <c r="G155" s="69"/>
      <c r="H155" s="96"/>
      <c r="I155" s="96"/>
      <c r="J155" s="96"/>
      <c r="K155" s="96"/>
      <c r="L155" s="75"/>
      <c r="M155" s="75">
        <f t="shared" si="14"/>
        <v>100</v>
      </c>
      <c r="N155" s="6"/>
      <c r="O155" s="75"/>
      <c r="P155" s="121"/>
      <c r="Q155" s="109"/>
    </row>
    <row r="156" spans="1:17" s="29" customFormat="1" ht="77.5" x14ac:dyDescent="0.35">
      <c r="A156" s="9"/>
      <c r="B156" s="70" t="s">
        <v>448</v>
      </c>
      <c r="C156" s="57" t="s">
        <v>99</v>
      </c>
      <c r="D156" s="54">
        <v>8</v>
      </c>
      <c r="E156" s="54">
        <v>8</v>
      </c>
      <c r="F156" s="69"/>
      <c r="G156" s="69"/>
      <c r="H156" s="96"/>
      <c r="I156" s="96"/>
      <c r="J156" s="96"/>
      <c r="K156" s="96"/>
      <c r="L156" s="75"/>
      <c r="M156" s="75">
        <f t="shared" si="14"/>
        <v>100</v>
      </c>
      <c r="N156" s="6"/>
      <c r="O156" s="75"/>
      <c r="P156" s="121"/>
      <c r="Q156" s="109"/>
    </row>
    <row r="157" spans="1:17" s="29" customFormat="1" ht="62" x14ac:dyDescent="0.35">
      <c r="A157" s="8"/>
      <c r="B157" s="70" t="s">
        <v>449</v>
      </c>
      <c r="C157" s="57" t="s">
        <v>99</v>
      </c>
      <c r="D157" s="54">
        <v>100</v>
      </c>
      <c r="E157" s="54">
        <v>100</v>
      </c>
      <c r="F157" s="69"/>
      <c r="G157" s="69"/>
      <c r="H157" s="96"/>
      <c r="I157" s="96"/>
      <c r="J157" s="96"/>
      <c r="K157" s="96"/>
      <c r="L157" s="75"/>
      <c r="M157" s="75">
        <f t="shared" si="14"/>
        <v>100</v>
      </c>
      <c r="N157" s="6"/>
      <c r="O157" s="75"/>
      <c r="P157" s="121"/>
      <c r="Q157" s="109"/>
    </row>
    <row r="158" spans="1:17" s="29" customFormat="1" ht="46.5" x14ac:dyDescent="0.35">
      <c r="A158" s="8"/>
      <c r="B158" s="70" t="s">
        <v>305</v>
      </c>
      <c r="C158" s="57" t="s">
        <v>450</v>
      </c>
      <c r="D158" s="54">
        <v>25.4</v>
      </c>
      <c r="E158" s="54">
        <v>0</v>
      </c>
      <c r="F158" s="69"/>
      <c r="G158" s="69"/>
      <c r="H158" s="96"/>
      <c r="I158" s="96"/>
      <c r="J158" s="96"/>
      <c r="K158" s="96"/>
      <c r="L158" s="75"/>
      <c r="M158" s="75">
        <f t="shared" si="14"/>
        <v>0</v>
      </c>
      <c r="N158" s="6"/>
      <c r="O158" s="75"/>
      <c r="P158" s="121"/>
      <c r="Q158" s="109"/>
    </row>
    <row r="159" spans="1:17" s="28" customFormat="1" x14ac:dyDescent="0.35">
      <c r="A159" s="187" t="s">
        <v>104</v>
      </c>
      <c r="B159" s="188"/>
      <c r="C159" s="188"/>
      <c r="D159" s="188"/>
      <c r="E159" s="188"/>
      <c r="F159" s="188"/>
      <c r="G159" s="188"/>
      <c r="H159" s="188"/>
      <c r="I159" s="188"/>
      <c r="J159" s="188"/>
      <c r="K159" s="188"/>
      <c r="L159" s="189"/>
      <c r="M159" s="76">
        <f>(M152+M153+M154+M155+M156+M157)/7</f>
        <v>85.714285714285708</v>
      </c>
      <c r="N159" s="151"/>
      <c r="O159" s="76">
        <f>M159/L151</f>
        <v>111.86968324138269</v>
      </c>
      <c r="P159" s="123"/>
      <c r="Q159" s="109"/>
    </row>
    <row r="160" spans="1:17" s="28" customFormat="1" ht="60" x14ac:dyDescent="0.35">
      <c r="A160" s="7" t="s">
        <v>249</v>
      </c>
      <c r="B160" s="2" t="s">
        <v>302</v>
      </c>
      <c r="C160" s="55" t="s">
        <v>303</v>
      </c>
      <c r="D160" s="74">
        <v>300</v>
      </c>
      <c r="E160" s="112">
        <v>300</v>
      </c>
      <c r="F160" s="74"/>
      <c r="G160" s="74"/>
      <c r="H160" s="96"/>
      <c r="I160" s="96"/>
      <c r="J160" s="96"/>
      <c r="K160" s="96"/>
      <c r="L160" s="75">
        <f>E160/D160</f>
        <v>1</v>
      </c>
      <c r="M160" s="75"/>
      <c r="N160" s="4"/>
      <c r="O160" s="76"/>
      <c r="P160" s="60"/>
      <c r="Q160" s="109"/>
    </row>
    <row r="161" spans="1:17" s="29" customFormat="1" ht="31" x14ac:dyDescent="0.35">
      <c r="A161" s="8"/>
      <c r="B161" s="70" t="s">
        <v>306</v>
      </c>
      <c r="C161" s="57" t="s">
        <v>99</v>
      </c>
      <c r="D161" s="54">
        <v>100</v>
      </c>
      <c r="E161" s="54">
        <v>100</v>
      </c>
      <c r="F161" s="69"/>
      <c r="G161" s="69"/>
      <c r="H161" s="96"/>
      <c r="I161" s="96"/>
      <c r="J161" s="96"/>
      <c r="K161" s="96"/>
      <c r="L161" s="75"/>
      <c r="M161" s="75">
        <f>E161/D161*100</f>
        <v>100</v>
      </c>
      <c r="N161" s="6"/>
      <c r="O161" s="76"/>
      <c r="P161" s="121"/>
      <c r="Q161" s="109"/>
    </row>
    <row r="162" spans="1:17" s="28" customFormat="1" x14ac:dyDescent="0.35">
      <c r="A162" s="187" t="s">
        <v>104</v>
      </c>
      <c r="B162" s="188"/>
      <c r="C162" s="188"/>
      <c r="D162" s="188"/>
      <c r="E162" s="188"/>
      <c r="F162" s="188"/>
      <c r="G162" s="188"/>
      <c r="H162" s="188"/>
      <c r="I162" s="188"/>
      <c r="J162" s="188"/>
      <c r="K162" s="188"/>
      <c r="L162" s="189"/>
      <c r="M162" s="76">
        <f>M161</f>
        <v>100</v>
      </c>
      <c r="N162" s="10"/>
      <c r="O162" s="76">
        <f>M162/L160</f>
        <v>100</v>
      </c>
      <c r="P162" s="123"/>
      <c r="Q162" s="109"/>
    </row>
    <row r="163" spans="1:17" s="28" customFormat="1" ht="60" x14ac:dyDescent="0.35">
      <c r="A163" s="7" t="s">
        <v>250</v>
      </c>
      <c r="B163" s="2" t="s">
        <v>36</v>
      </c>
      <c r="C163" s="55" t="s">
        <v>35</v>
      </c>
      <c r="D163" s="74">
        <v>622.5</v>
      </c>
      <c r="E163" s="112">
        <v>605.4</v>
      </c>
      <c r="F163" s="74"/>
      <c r="G163" s="74"/>
      <c r="H163" s="96"/>
      <c r="I163" s="96"/>
      <c r="J163" s="96"/>
      <c r="K163" s="96"/>
      <c r="L163" s="75">
        <f>E163/D163</f>
        <v>0.97253012048192766</v>
      </c>
      <c r="M163" s="75"/>
      <c r="N163" s="4"/>
      <c r="O163" s="76"/>
      <c r="P163" s="60"/>
      <c r="Q163" s="109"/>
    </row>
    <row r="164" spans="1:17" s="29" customFormat="1" ht="46.5" x14ac:dyDescent="0.35">
      <c r="A164" s="8"/>
      <c r="B164" s="156" t="s">
        <v>263</v>
      </c>
      <c r="C164" s="3" t="s">
        <v>99</v>
      </c>
      <c r="D164" s="82">
        <v>100</v>
      </c>
      <c r="E164" s="114">
        <v>100</v>
      </c>
      <c r="F164" s="83"/>
      <c r="G164" s="83"/>
      <c r="H164" s="96"/>
      <c r="I164" s="96"/>
      <c r="J164" s="96"/>
      <c r="K164" s="96"/>
      <c r="L164" s="75"/>
      <c r="M164" s="75">
        <f>E164/D164*100</f>
        <v>100</v>
      </c>
      <c r="N164" s="6"/>
      <c r="O164" s="76"/>
      <c r="P164" s="121"/>
      <c r="Q164" s="109"/>
    </row>
    <row r="165" spans="1:17" s="28" customFormat="1" x14ac:dyDescent="0.35">
      <c r="A165" s="187" t="s">
        <v>104</v>
      </c>
      <c r="B165" s="188"/>
      <c r="C165" s="188"/>
      <c r="D165" s="188"/>
      <c r="E165" s="188"/>
      <c r="F165" s="188"/>
      <c r="G165" s="188"/>
      <c r="H165" s="188"/>
      <c r="I165" s="188"/>
      <c r="J165" s="188"/>
      <c r="K165" s="188"/>
      <c r="L165" s="189"/>
      <c r="M165" s="76">
        <f>M164</f>
        <v>100</v>
      </c>
      <c r="N165" s="10"/>
      <c r="O165" s="76">
        <f>M165/L163</f>
        <v>102.82457879088207</v>
      </c>
      <c r="P165" s="123"/>
      <c r="Q165" s="109"/>
    </row>
    <row r="166" spans="1:17" s="28" customFormat="1" ht="261.75" customHeight="1" x14ac:dyDescent="0.35">
      <c r="A166" s="7" t="s">
        <v>174</v>
      </c>
      <c r="B166" s="2" t="s">
        <v>37</v>
      </c>
      <c r="C166" s="53" t="s">
        <v>38</v>
      </c>
      <c r="D166" s="74">
        <v>130</v>
      </c>
      <c r="E166" s="112">
        <v>130</v>
      </c>
      <c r="F166" s="74"/>
      <c r="G166" s="74"/>
      <c r="H166" s="96"/>
      <c r="I166" s="96"/>
      <c r="J166" s="96"/>
      <c r="K166" s="96"/>
      <c r="L166" s="75">
        <f>E166/D166</f>
        <v>1</v>
      </c>
      <c r="M166" s="75"/>
      <c r="N166" s="4"/>
      <c r="O166" s="75"/>
      <c r="P166" s="60"/>
      <c r="Q166" s="109"/>
    </row>
    <row r="167" spans="1:17" s="30" customFormat="1" ht="17.5" x14ac:dyDescent="0.35">
      <c r="A167" s="187" t="s">
        <v>102</v>
      </c>
      <c r="B167" s="188"/>
      <c r="C167" s="188"/>
      <c r="D167" s="188"/>
      <c r="E167" s="188"/>
      <c r="F167" s="188"/>
      <c r="G167" s="188"/>
      <c r="H167" s="188"/>
      <c r="I167" s="188"/>
      <c r="J167" s="188"/>
      <c r="K167" s="188"/>
      <c r="L167" s="189"/>
      <c r="M167" s="76">
        <f>M173</f>
        <v>142.64837734256884</v>
      </c>
      <c r="N167" s="18"/>
      <c r="O167" s="76">
        <f>O173</f>
        <v>142.64837734256884</v>
      </c>
      <c r="P167" s="122"/>
      <c r="Q167" s="158"/>
    </row>
    <row r="168" spans="1:17" s="28" customFormat="1" ht="75" x14ac:dyDescent="0.35">
      <c r="A168" s="7" t="s">
        <v>175</v>
      </c>
      <c r="B168" s="2" t="s">
        <v>39</v>
      </c>
      <c r="C168" s="53" t="s">
        <v>40</v>
      </c>
      <c r="D168" s="74">
        <v>130</v>
      </c>
      <c r="E168" s="112">
        <v>130</v>
      </c>
      <c r="F168" s="74"/>
      <c r="G168" s="74"/>
      <c r="H168" s="96"/>
      <c r="I168" s="96"/>
      <c r="J168" s="96"/>
      <c r="K168" s="96"/>
      <c r="L168" s="75">
        <f>E168/D168</f>
        <v>1</v>
      </c>
      <c r="M168" s="75"/>
      <c r="N168" s="4"/>
      <c r="O168" s="75"/>
      <c r="P168" s="60"/>
      <c r="Q168" s="109"/>
    </row>
    <row r="169" spans="1:17" s="29" customFormat="1" ht="77.5" x14ac:dyDescent="0.35">
      <c r="A169" s="8"/>
      <c r="B169" s="70" t="s">
        <v>170</v>
      </c>
      <c r="C169" s="57" t="s">
        <v>115</v>
      </c>
      <c r="D169" s="54">
        <v>475</v>
      </c>
      <c r="E169" s="54">
        <v>239</v>
      </c>
      <c r="F169" s="84"/>
      <c r="G169" s="84"/>
      <c r="H169" s="96"/>
      <c r="I169" s="96"/>
      <c r="J169" s="96"/>
      <c r="K169" s="96"/>
      <c r="L169" s="75"/>
      <c r="M169" s="75">
        <f>D169/E169*100</f>
        <v>198.74476987447699</v>
      </c>
      <c r="N169" s="6"/>
      <c r="O169" s="75"/>
      <c r="P169" s="121"/>
      <c r="Q169" s="109"/>
    </row>
    <row r="170" spans="1:17" s="29" customFormat="1" ht="77.5" x14ac:dyDescent="0.35">
      <c r="A170" s="8"/>
      <c r="B170" s="70" t="s">
        <v>171</v>
      </c>
      <c r="C170" s="57" t="s">
        <v>115</v>
      </c>
      <c r="D170" s="54">
        <v>15</v>
      </c>
      <c r="E170" s="54">
        <v>14</v>
      </c>
      <c r="F170" s="84"/>
      <c r="G170" s="84"/>
      <c r="H170" s="96"/>
      <c r="I170" s="96"/>
      <c r="J170" s="96"/>
      <c r="K170" s="96"/>
      <c r="L170" s="75"/>
      <c r="M170" s="75">
        <f t="shared" ref="M170" si="15">D170/E170*100</f>
        <v>107.14285714285714</v>
      </c>
      <c r="N170" s="6"/>
      <c r="O170" s="75"/>
      <c r="P170" s="121"/>
      <c r="Q170" s="109"/>
    </row>
    <row r="171" spans="1:17" s="29" customFormat="1" ht="46.5" x14ac:dyDescent="0.35">
      <c r="A171" s="8"/>
      <c r="B171" s="70" t="s">
        <v>172</v>
      </c>
      <c r="C171" s="57" t="s">
        <v>114</v>
      </c>
      <c r="D171" s="54">
        <v>102</v>
      </c>
      <c r="E171" s="54">
        <v>168</v>
      </c>
      <c r="F171" s="84"/>
      <c r="G171" s="84"/>
      <c r="H171" s="96"/>
      <c r="I171" s="96"/>
      <c r="J171" s="96"/>
      <c r="K171" s="96"/>
      <c r="L171" s="75"/>
      <c r="M171" s="75">
        <f>E171/D171*100</f>
        <v>164.70588235294116</v>
      </c>
      <c r="N171" s="6"/>
      <c r="O171" s="75"/>
      <c r="P171" s="121"/>
      <c r="Q171" s="109"/>
    </row>
    <row r="172" spans="1:17" s="29" customFormat="1" ht="46.5" x14ac:dyDescent="0.35">
      <c r="A172" s="8"/>
      <c r="B172" s="70" t="s">
        <v>173</v>
      </c>
      <c r="C172" s="57" t="s">
        <v>115</v>
      </c>
      <c r="D172" s="54">
        <v>0</v>
      </c>
      <c r="E172" s="54">
        <v>0</v>
      </c>
      <c r="F172" s="84"/>
      <c r="G172" s="84"/>
      <c r="H172" s="96"/>
      <c r="I172" s="96"/>
      <c r="J172" s="96"/>
      <c r="K172" s="96"/>
      <c r="L172" s="75"/>
      <c r="M172" s="75">
        <v>100</v>
      </c>
      <c r="N172" s="6"/>
      <c r="O172" s="75"/>
      <c r="P172" s="121"/>
      <c r="Q172" s="109"/>
    </row>
    <row r="173" spans="1:17" s="28" customFormat="1" x14ac:dyDescent="0.35">
      <c r="A173" s="190" t="s">
        <v>104</v>
      </c>
      <c r="B173" s="191"/>
      <c r="C173" s="191"/>
      <c r="D173" s="191"/>
      <c r="E173" s="191"/>
      <c r="F173" s="191"/>
      <c r="G173" s="191"/>
      <c r="H173" s="191"/>
      <c r="I173" s="191"/>
      <c r="J173" s="191"/>
      <c r="K173" s="191"/>
      <c r="L173" s="192"/>
      <c r="M173" s="76">
        <f>(M169+M170+M171+M172)/4</f>
        <v>142.64837734256884</v>
      </c>
      <c r="N173" s="18"/>
      <c r="O173" s="76">
        <f>M173/L168</f>
        <v>142.64837734256884</v>
      </c>
      <c r="P173" s="123"/>
      <c r="Q173" s="109"/>
    </row>
    <row r="174" spans="1:17" s="28" customFormat="1" ht="105" x14ac:dyDescent="0.35">
      <c r="A174" s="7" t="s">
        <v>109</v>
      </c>
      <c r="B174" s="2" t="s">
        <v>41</v>
      </c>
      <c r="C174" s="53" t="s">
        <v>42</v>
      </c>
      <c r="D174" s="74">
        <v>2023.2</v>
      </c>
      <c r="E174" s="112">
        <f>+E176+E179</f>
        <v>1944.8</v>
      </c>
      <c r="F174" s="74"/>
      <c r="G174" s="74"/>
      <c r="H174" s="96"/>
      <c r="I174" s="96"/>
      <c r="J174" s="96"/>
      <c r="K174" s="96"/>
      <c r="L174" s="75">
        <f>E174/D174</f>
        <v>0.96124950573349144</v>
      </c>
      <c r="M174" s="75"/>
      <c r="N174" s="4"/>
      <c r="O174" s="75"/>
      <c r="P174" s="60"/>
      <c r="Q174" s="109"/>
    </row>
    <row r="175" spans="1:17" s="28" customFormat="1" x14ac:dyDescent="0.35">
      <c r="A175" s="190" t="s">
        <v>102</v>
      </c>
      <c r="B175" s="191"/>
      <c r="C175" s="191"/>
      <c r="D175" s="191"/>
      <c r="E175" s="191"/>
      <c r="F175" s="191"/>
      <c r="G175" s="191"/>
      <c r="H175" s="191"/>
      <c r="I175" s="191"/>
      <c r="J175" s="191"/>
      <c r="K175" s="191"/>
      <c r="L175" s="192"/>
      <c r="M175" s="76">
        <f>(M178+M180)/2</f>
        <v>50</v>
      </c>
      <c r="N175" s="22"/>
      <c r="O175" s="76">
        <f>M175/L174</f>
        <v>52.015631427396137</v>
      </c>
      <c r="P175" s="22"/>
      <c r="Q175" s="109"/>
    </row>
    <row r="176" spans="1:17" s="28" customFormat="1" ht="120" x14ac:dyDescent="0.35">
      <c r="A176" s="7" t="s">
        <v>110</v>
      </c>
      <c r="B176" s="2" t="s">
        <v>43</v>
      </c>
      <c r="C176" s="53" t="s">
        <v>44</v>
      </c>
      <c r="D176" s="74">
        <v>284.8</v>
      </c>
      <c r="E176" s="112">
        <v>228.1</v>
      </c>
      <c r="F176" s="74"/>
      <c r="G176" s="74"/>
      <c r="H176" s="96"/>
      <c r="I176" s="96"/>
      <c r="J176" s="96"/>
      <c r="K176" s="96"/>
      <c r="L176" s="75">
        <f>E176/D176</f>
        <v>0.8009129213483146</v>
      </c>
      <c r="M176" s="75"/>
      <c r="N176" s="4"/>
      <c r="O176" s="75"/>
      <c r="P176" s="60"/>
      <c r="Q176" s="109"/>
    </row>
    <row r="177" spans="1:17" s="29" customFormat="1" ht="124" x14ac:dyDescent="0.35">
      <c r="A177" s="9"/>
      <c r="B177" s="156" t="s">
        <v>113</v>
      </c>
      <c r="C177" s="3" t="s">
        <v>114</v>
      </c>
      <c r="D177" s="82">
        <v>1</v>
      </c>
      <c r="E177" s="114">
        <v>0</v>
      </c>
      <c r="F177" s="82"/>
      <c r="G177" s="82"/>
      <c r="H177" s="96"/>
      <c r="I177" s="96"/>
      <c r="J177" s="96"/>
      <c r="K177" s="96"/>
      <c r="L177" s="75"/>
      <c r="M177" s="75"/>
      <c r="N177" s="6"/>
      <c r="O177" s="75"/>
      <c r="P177" s="121"/>
      <c r="Q177" s="227" t="s">
        <v>500</v>
      </c>
    </row>
    <row r="178" spans="1:17" s="28" customFormat="1" x14ac:dyDescent="0.35">
      <c r="A178" s="190" t="s">
        <v>104</v>
      </c>
      <c r="B178" s="191"/>
      <c r="C178" s="191"/>
      <c r="D178" s="191"/>
      <c r="E178" s="191"/>
      <c r="F178" s="191"/>
      <c r="G178" s="191"/>
      <c r="H178" s="191"/>
      <c r="I178" s="191"/>
      <c r="J178" s="191"/>
      <c r="K178" s="191"/>
      <c r="L178" s="192"/>
      <c r="M178" s="76">
        <f>L177/1*100</f>
        <v>0</v>
      </c>
      <c r="N178" s="22"/>
      <c r="O178" s="76">
        <f>M178/L176</f>
        <v>0</v>
      </c>
      <c r="P178" s="22"/>
      <c r="Q178" s="109"/>
    </row>
    <row r="179" spans="1:17" s="28" customFormat="1" ht="150" x14ac:dyDescent="0.35">
      <c r="A179" s="7" t="s">
        <v>111</v>
      </c>
      <c r="B179" s="2" t="s">
        <v>45</v>
      </c>
      <c r="C179" s="53" t="s">
        <v>46</v>
      </c>
      <c r="D179" s="74">
        <v>1738.4</v>
      </c>
      <c r="E179" s="112">
        <v>1716.7</v>
      </c>
      <c r="F179" s="74"/>
      <c r="G179" s="74"/>
      <c r="H179" s="96"/>
      <c r="I179" s="96"/>
      <c r="J179" s="96"/>
      <c r="K179" s="96"/>
      <c r="L179" s="75">
        <f>E179/D179</f>
        <v>0.98751725724804418</v>
      </c>
      <c r="M179" s="75"/>
      <c r="N179" s="4"/>
      <c r="O179" s="75"/>
      <c r="P179" s="60"/>
      <c r="Q179" s="109"/>
    </row>
    <row r="180" spans="1:17" s="29" customFormat="1" ht="155" x14ac:dyDescent="0.35">
      <c r="A180" s="8"/>
      <c r="B180" s="156" t="s">
        <v>112</v>
      </c>
      <c r="C180" s="56" t="s">
        <v>115</v>
      </c>
      <c r="D180" s="82">
        <v>1</v>
      </c>
      <c r="E180" s="114">
        <v>1</v>
      </c>
      <c r="F180" s="82"/>
      <c r="G180" s="82"/>
      <c r="H180" s="96"/>
      <c r="I180" s="96"/>
      <c r="J180" s="96"/>
      <c r="K180" s="96"/>
      <c r="L180" s="75"/>
      <c r="M180" s="75">
        <f>E180/D180*100</f>
        <v>100</v>
      </c>
      <c r="N180" s="6"/>
      <c r="O180" s="75"/>
      <c r="P180" s="121"/>
      <c r="Q180" s="109"/>
    </row>
    <row r="181" spans="1:17" s="30" customFormat="1" ht="17.5" x14ac:dyDescent="0.35">
      <c r="A181" s="190" t="s">
        <v>104</v>
      </c>
      <c r="B181" s="191"/>
      <c r="C181" s="191"/>
      <c r="D181" s="191"/>
      <c r="E181" s="191"/>
      <c r="F181" s="191"/>
      <c r="G181" s="191"/>
      <c r="H181" s="191"/>
      <c r="I181" s="191"/>
      <c r="J181" s="191"/>
      <c r="K181" s="191"/>
      <c r="L181" s="192"/>
      <c r="M181" s="76">
        <f>SUM(M180)</f>
        <v>100</v>
      </c>
      <c r="N181" s="18"/>
      <c r="O181" s="76">
        <f>M181/L179</f>
        <v>101.26405312518203</v>
      </c>
      <c r="P181" s="122"/>
      <c r="Q181" s="158"/>
    </row>
    <row r="182" spans="1:17" s="28" customFormat="1" ht="90" x14ac:dyDescent="0.35">
      <c r="A182" s="7" t="s">
        <v>251</v>
      </c>
      <c r="B182" s="2" t="s">
        <v>47</v>
      </c>
      <c r="C182" s="53" t="s">
        <v>48</v>
      </c>
      <c r="D182" s="74">
        <v>127936.3</v>
      </c>
      <c r="E182" s="112">
        <v>127861.5</v>
      </c>
      <c r="F182" s="74">
        <v>906.4</v>
      </c>
      <c r="G182" s="74">
        <v>906.4</v>
      </c>
      <c r="H182" s="96">
        <v>5301.2</v>
      </c>
      <c r="I182" s="96">
        <v>5343.7</v>
      </c>
      <c r="J182" s="96"/>
      <c r="K182" s="96"/>
      <c r="L182" s="75">
        <f>(E182+G182)/(D182+F182)</f>
        <v>0.9994194471242841</v>
      </c>
      <c r="M182" s="75"/>
      <c r="N182" s="4"/>
      <c r="O182" s="75"/>
      <c r="P182" s="60"/>
      <c r="Q182" s="109" t="s">
        <v>421</v>
      </c>
    </row>
    <row r="183" spans="1:17" s="28" customFormat="1" x14ac:dyDescent="0.35">
      <c r="A183" s="184" t="s">
        <v>102</v>
      </c>
      <c r="B183" s="185"/>
      <c r="C183" s="185"/>
      <c r="D183" s="185"/>
      <c r="E183" s="185"/>
      <c r="F183" s="185"/>
      <c r="G183" s="185"/>
      <c r="H183" s="185"/>
      <c r="I183" s="185"/>
      <c r="J183" s="185"/>
      <c r="K183" s="185"/>
      <c r="L183" s="186"/>
      <c r="M183" s="76">
        <f>(M198+M203+M207)/3</f>
        <v>117.93614641009566</v>
      </c>
      <c r="N183" s="18"/>
      <c r="O183" s="76">
        <f>M183/L182</f>
        <v>118.00465435152729</v>
      </c>
      <c r="P183" s="123"/>
      <c r="Q183" s="109"/>
    </row>
    <row r="184" spans="1:17" s="28" customFormat="1" ht="45" x14ac:dyDescent="0.35">
      <c r="A184" s="7" t="s">
        <v>252</v>
      </c>
      <c r="B184" s="2" t="s">
        <v>49</v>
      </c>
      <c r="C184" s="53" t="s">
        <v>50</v>
      </c>
      <c r="D184" s="74">
        <v>100971.9</v>
      </c>
      <c r="E184" s="112">
        <v>100897.1</v>
      </c>
      <c r="F184" s="74">
        <v>818.7</v>
      </c>
      <c r="G184" s="74">
        <v>818.7</v>
      </c>
      <c r="H184" s="96">
        <v>5301.2</v>
      </c>
      <c r="I184" s="96">
        <v>5343.7</v>
      </c>
      <c r="J184" s="96"/>
      <c r="K184" s="96"/>
      <c r="L184" s="75">
        <f>(E184+G184)/(D184+F184)</f>
        <v>0.99926515807942984</v>
      </c>
      <c r="M184" s="75"/>
      <c r="N184" s="4"/>
      <c r="O184" s="75"/>
      <c r="P184" s="60"/>
      <c r="Q184" s="109"/>
    </row>
    <row r="185" spans="1:17" s="29" customFormat="1" ht="31" x14ac:dyDescent="0.35">
      <c r="A185" s="8"/>
      <c r="B185" s="157" t="s">
        <v>232</v>
      </c>
      <c r="C185" s="61" t="s">
        <v>115</v>
      </c>
      <c r="D185" s="148">
        <v>220785</v>
      </c>
      <c r="E185" s="148">
        <v>220785</v>
      </c>
      <c r="F185" s="85"/>
      <c r="G185" s="85"/>
      <c r="H185" s="96"/>
      <c r="I185" s="96"/>
      <c r="J185" s="96"/>
      <c r="K185" s="96"/>
      <c r="L185" s="75"/>
      <c r="M185" s="75">
        <f t="shared" ref="M185:M197" si="16">E185/D185*100</f>
        <v>100</v>
      </c>
      <c r="N185" s="6"/>
      <c r="O185" s="75"/>
      <c r="P185" s="121"/>
      <c r="Q185" s="109"/>
    </row>
    <row r="186" spans="1:17" s="29" customFormat="1" ht="62" x14ac:dyDescent="0.35">
      <c r="A186" s="8"/>
      <c r="B186" s="20" t="s">
        <v>451</v>
      </c>
      <c r="C186" s="61" t="s">
        <v>115</v>
      </c>
      <c r="D186" s="149">
        <v>55</v>
      </c>
      <c r="E186" s="149">
        <v>55</v>
      </c>
      <c r="F186" s="85"/>
      <c r="G186" s="85"/>
      <c r="H186" s="96"/>
      <c r="I186" s="96"/>
      <c r="J186" s="96"/>
      <c r="K186" s="96"/>
      <c r="L186" s="75"/>
      <c r="M186" s="75">
        <f t="shared" si="16"/>
        <v>100</v>
      </c>
      <c r="N186" s="6"/>
      <c r="O186" s="75"/>
      <c r="P186" s="121"/>
      <c r="Q186" s="109"/>
    </row>
    <row r="187" spans="1:17" s="29" customFormat="1" ht="62" x14ac:dyDescent="0.35">
      <c r="A187" s="8"/>
      <c r="B187" s="20" t="s">
        <v>452</v>
      </c>
      <c r="C187" s="61" t="s">
        <v>115</v>
      </c>
      <c r="D187" s="148">
        <v>250</v>
      </c>
      <c r="E187" s="148">
        <v>250</v>
      </c>
      <c r="F187" s="85"/>
      <c r="G187" s="85"/>
      <c r="H187" s="96"/>
      <c r="I187" s="96"/>
      <c r="J187" s="96"/>
      <c r="K187" s="96"/>
      <c r="L187" s="75"/>
      <c r="M187" s="75">
        <f t="shared" si="16"/>
        <v>100</v>
      </c>
      <c r="N187" s="6"/>
      <c r="O187" s="75"/>
      <c r="P187" s="121"/>
      <c r="Q187" s="109"/>
    </row>
    <row r="188" spans="1:17" s="28" customFormat="1" ht="31" x14ac:dyDescent="0.35">
      <c r="A188" s="7"/>
      <c r="B188" s="20" t="s">
        <v>453</v>
      </c>
      <c r="C188" s="61" t="s">
        <v>454</v>
      </c>
      <c r="D188" s="77">
        <v>3887</v>
      </c>
      <c r="E188" s="147">
        <v>3887</v>
      </c>
      <c r="F188" s="85"/>
      <c r="G188" s="85"/>
      <c r="H188" s="96"/>
      <c r="I188" s="96"/>
      <c r="J188" s="96"/>
      <c r="K188" s="96"/>
      <c r="L188" s="75"/>
      <c r="M188" s="75">
        <f t="shared" si="16"/>
        <v>100</v>
      </c>
      <c r="N188" s="4"/>
      <c r="O188" s="75"/>
      <c r="P188" s="60"/>
      <c r="Q188" s="109"/>
    </row>
    <row r="189" spans="1:17" s="28" customFormat="1" ht="46.5" x14ac:dyDescent="0.35">
      <c r="A189" s="7"/>
      <c r="B189" s="20" t="s">
        <v>455</v>
      </c>
      <c r="C189" s="61" t="s">
        <v>115</v>
      </c>
      <c r="D189" s="77">
        <v>163490</v>
      </c>
      <c r="E189" s="147">
        <v>163493</v>
      </c>
      <c r="F189" s="85"/>
      <c r="G189" s="85"/>
      <c r="H189" s="96"/>
      <c r="I189" s="96"/>
      <c r="J189" s="96"/>
      <c r="K189" s="96"/>
      <c r="L189" s="75"/>
      <c r="M189" s="75">
        <f t="shared" si="16"/>
        <v>100.00183497461619</v>
      </c>
      <c r="N189" s="4"/>
      <c r="O189" s="75"/>
      <c r="P189" s="60"/>
      <c r="Q189" s="109"/>
    </row>
    <row r="190" spans="1:17" s="28" customFormat="1" ht="46.5" x14ac:dyDescent="0.35">
      <c r="A190" s="7"/>
      <c r="B190" s="20" t="s">
        <v>456</v>
      </c>
      <c r="C190" s="61" t="s">
        <v>115</v>
      </c>
      <c r="D190" s="77">
        <v>13</v>
      </c>
      <c r="E190" s="147">
        <v>13</v>
      </c>
      <c r="F190" s="85"/>
      <c r="G190" s="85"/>
      <c r="H190" s="96"/>
      <c r="I190" s="96"/>
      <c r="J190" s="96"/>
      <c r="K190" s="96"/>
      <c r="L190" s="75"/>
      <c r="M190" s="75">
        <f t="shared" si="16"/>
        <v>100</v>
      </c>
      <c r="N190" s="4"/>
      <c r="O190" s="75"/>
      <c r="P190" s="60"/>
      <c r="Q190" s="109"/>
    </row>
    <row r="191" spans="1:17" s="28" customFormat="1" ht="46.5" x14ac:dyDescent="0.35">
      <c r="A191" s="7"/>
      <c r="B191" s="20" t="s">
        <v>457</v>
      </c>
      <c r="C191" s="59" t="s">
        <v>387</v>
      </c>
      <c r="D191" s="77">
        <v>83</v>
      </c>
      <c r="E191" s="77">
        <v>83</v>
      </c>
      <c r="F191" s="54"/>
      <c r="G191" s="54"/>
      <c r="H191" s="96"/>
      <c r="I191" s="96"/>
      <c r="J191" s="96"/>
      <c r="K191" s="96"/>
      <c r="L191" s="75"/>
      <c r="M191" s="75">
        <f t="shared" si="16"/>
        <v>100</v>
      </c>
      <c r="N191" s="4"/>
      <c r="O191" s="75"/>
      <c r="P191" s="60"/>
      <c r="Q191" s="109"/>
    </row>
    <row r="192" spans="1:17" s="28" customFormat="1" ht="77.5" x14ac:dyDescent="0.35">
      <c r="A192" s="7"/>
      <c r="B192" s="20" t="s">
        <v>458</v>
      </c>
      <c r="C192" s="59" t="s">
        <v>115</v>
      </c>
      <c r="D192" s="77">
        <v>15</v>
      </c>
      <c r="E192" s="77">
        <v>15</v>
      </c>
      <c r="F192" s="54"/>
      <c r="G192" s="54"/>
      <c r="H192" s="96"/>
      <c r="I192" s="96"/>
      <c r="J192" s="96"/>
      <c r="K192" s="96"/>
      <c r="L192" s="75"/>
      <c r="M192" s="75">
        <f t="shared" si="16"/>
        <v>100</v>
      </c>
      <c r="N192" s="4"/>
      <c r="O192" s="75"/>
      <c r="P192" s="60"/>
      <c r="Q192" s="109"/>
    </row>
    <row r="193" spans="1:17" s="28" customFormat="1" ht="77.5" x14ac:dyDescent="0.35">
      <c r="A193" s="7"/>
      <c r="B193" s="20" t="s">
        <v>459</v>
      </c>
      <c r="C193" s="59" t="s">
        <v>115</v>
      </c>
      <c r="D193" s="77">
        <v>28</v>
      </c>
      <c r="E193" s="77">
        <v>28</v>
      </c>
      <c r="F193" s="54"/>
      <c r="G193" s="54"/>
      <c r="H193" s="96"/>
      <c r="I193" s="96"/>
      <c r="J193" s="96"/>
      <c r="K193" s="96"/>
      <c r="L193" s="75"/>
      <c r="M193" s="75">
        <f t="shared" si="16"/>
        <v>100</v>
      </c>
      <c r="N193" s="4"/>
      <c r="O193" s="75"/>
      <c r="P193" s="60"/>
      <c r="Q193" s="109"/>
    </row>
    <row r="194" spans="1:17" s="28" customFormat="1" ht="77.5" x14ac:dyDescent="0.35">
      <c r="A194" s="7"/>
      <c r="B194" s="20" t="s">
        <v>460</v>
      </c>
      <c r="C194" s="59" t="s">
        <v>114</v>
      </c>
      <c r="D194" s="77">
        <v>10</v>
      </c>
      <c r="E194" s="77">
        <v>10</v>
      </c>
      <c r="F194" s="54"/>
      <c r="G194" s="54"/>
      <c r="H194" s="96"/>
      <c r="I194" s="96"/>
      <c r="J194" s="96"/>
      <c r="K194" s="96"/>
      <c r="L194" s="75"/>
      <c r="M194" s="75">
        <f t="shared" si="16"/>
        <v>100</v>
      </c>
      <c r="N194" s="4"/>
      <c r="O194" s="75"/>
      <c r="P194" s="60"/>
      <c r="Q194" s="109"/>
    </row>
    <row r="195" spans="1:17" s="28" customFormat="1" ht="62" x14ac:dyDescent="0.35">
      <c r="A195" s="7"/>
      <c r="B195" s="20" t="s">
        <v>461</v>
      </c>
      <c r="C195" s="59" t="s">
        <v>115</v>
      </c>
      <c r="D195" s="77">
        <v>15</v>
      </c>
      <c r="E195" s="77">
        <v>15</v>
      </c>
      <c r="F195" s="54"/>
      <c r="G195" s="54"/>
      <c r="H195" s="96"/>
      <c r="I195" s="96"/>
      <c r="J195" s="96"/>
      <c r="K195" s="96"/>
      <c r="L195" s="75"/>
      <c r="M195" s="75">
        <f t="shared" si="16"/>
        <v>100</v>
      </c>
      <c r="N195" s="4"/>
      <c r="O195" s="75"/>
      <c r="P195" s="60"/>
      <c r="Q195" s="109"/>
    </row>
    <row r="196" spans="1:17" s="28" customFormat="1" ht="62" x14ac:dyDescent="0.35">
      <c r="A196" s="7"/>
      <c r="B196" s="20" t="s">
        <v>462</v>
      </c>
      <c r="C196" s="59" t="s">
        <v>115</v>
      </c>
      <c r="D196" s="77">
        <v>12</v>
      </c>
      <c r="E196" s="77">
        <v>12</v>
      </c>
      <c r="F196" s="54"/>
      <c r="G196" s="54"/>
      <c r="H196" s="96"/>
      <c r="I196" s="96"/>
      <c r="J196" s="96"/>
      <c r="K196" s="96"/>
      <c r="L196" s="75"/>
      <c r="M196" s="75">
        <f t="shared" si="16"/>
        <v>100</v>
      </c>
      <c r="N196" s="4"/>
      <c r="O196" s="75"/>
      <c r="P196" s="60"/>
      <c r="Q196" s="109"/>
    </row>
    <row r="197" spans="1:17" s="28" customFormat="1" ht="62" x14ac:dyDescent="0.35">
      <c r="A197" s="7"/>
      <c r="B197" s="20" t="s">
        <v>463</v>
      </c>
      <c r="C197" s="57" t="s">
        <v>115</v>
      </c>
      <c r="D197" s="77">
        <v>4</v>
      </c>
      <c r="E197" s="77">
        <v>4</v>
      </c>
      <c r="F197" s="54"/>
      <c r="G197" s="54"/>
      <c r="H197" s="96"/>
      <c r="I197" s="96"/>
      <c r="J197" s="96"/>
      <c r="K197" s="96"/>
      <c r="L197" s="75"/>
      <c r="M197" s="75">
        <f t="shared" si="16"/>
        <v>100</v>
      </c>
      <c r="N197" s="4"/>
      <c r="O197" s="75"/>
      <c r="P197" s="60"/>
      <c r="Q197" s="109"/>
    </row>
    <row r="198" spans="1:17" s="30" customFormat="1" ht="17.5" x14ac:dyDescent="0.35">
      <c r="A198" s="184" t="s">
        <v>103</v>
      </c>
      <c r="B198" s="185"/>
      <c r="C198" s="185"/>
      <c r="D198" s="185"/>
      <c r="E198" s="185"/>
      <c r="F198" s="185"/>
      <c r="G198" s="185"/>
      <c r="H198" s="185"/>
      <c r="I198" s="185"/>
      <c r="J198" s="185"/>
      <c r="K198" s="185"/>
      <c r="L198" s="186"/>
      <c r="M198" s="76">
        <f>(+M185+M186+M187+M188+M191+M192+M197+M196+M195+M194+M193+M190+M189)/13</f>
        <v>100.00014115189356</v>
      </c>
      <c r="N198" s="18"/>
      <c r="O198" s="76">
        <f>M198/L184</f>
        <v>100.07367948672611</v>
      </c>
      <c r="P198" s="122"/>
      <c r="Q198" s="158"/>
    </row>
    <row r="199" spans="1:17" s="28" customFormat="1" ht="75" x14ac:dyDescent="0.35">
      <c r="A199" s="7" t="s">
        <v>253</v>
      </c>
      <c r="B199" s="2" t="s">
        <v>51</v>
      </c>
      <c r="C199" s="53" t="s">
        <v>52</v>
      </c>
      <c r="D199" s="74">
        <v>24003.9</v>
      </c>
      <c r="E199" s="112">
        <v>24003.9</v>
      </c>
      <c r="F199" s="74"/>
      <c r="G199" s="74"/>
      <c r="H199" s="96"/>
      <c r="I199" s="96"/>
      <c r="J199" s="96"/>
      <c r="K199" s="96"/>
      <c r="L199" s="75">
        <f>E199/D199</f>
        <v>1</v>
      </c>
      <c r="M199" s="75"/>
      <c r="N199" s="4"/>
      <c r="O199" s="75"/>
      <c r="P199" s="60"/>
      <c r="Q199" s="109"/>
    </row>
    <row r="200" spans="1:17" s="28" customFormat="1" ht="62" x14ac:dyDescent="0.35">
      <c r="A200" s="7"/>
      <c r="B200" s="20" t="s">
        <v>464</v>
      </c>
      <c r="C200" s="57" t="s">
        <v>115</v>
      </c>
      <c r="D200" s="77">
        <v>3</v>
      </c>
      <c r="E200" s="77">
        <v>3</v>
      </c>
      <c r="F200" s="84"/>
      <c r="G200" s="84"/>
      <c r="H200" s="96"/>
      <c r="I200" s="96"/>
      <c r="J200" s="96"/>
      <c r="K200" s="96"/>
      <c r="L200" s="75"/>
      <c r="M200" s="75">
        <f t="shared" ref="M200:M202" si="17">E200/D200*100</f>
        <v>100</v>
      </c>
      <c r="N200" s="4"/>
      <c r="O200" s="75"/>
      <c r="P200" s="60"/>
      <c r="Q200" s="109"/>
    </row>
    <row r="201" spans="1:17" s="28" customFormat="1" ht="62" x14ac:dyDescent="0.35">
      <c r="A201" s="7"/>
      <c r="B201" s="20" t="s">
        <v>465</v>
      </c>
      <c r="C201" s="57" t="s">
        <v>115</v>
      </c>
      <c r="D201" s="77">
        <v>7</v>
      </c>
      <c r="E201" s="77">
        <v>7</v>
      </c>
      <c r="F201" s="84"/>
      <c r="G201" s="84"/>
      <c r="H201" s="96"/>
      <c r="I201" s="96"/>
      <c r="J201" s="96"/>
      <c r="K201" s="96"/>
      <c r="L201" s="75"/>
      <c r="M201" s="75">
        <f t="shared" si="17"/>
        <v>100</v>
      </c>
      <c r="N201" s="4"/>
      <c r="O201" s="75"/>
      <c r="P201" s="60"/>
      <c r="Q201" s="109"/>
    </row>
    <row r="202" spans="1:17" s="28" customFormat="1" ht="62" x14ac:dyDescent="0.35">
      <c r="A202" s="7"/>
      <c r="B202" s="20" t="s">
        <v>466</v>
      </c>
      <c r="C202" s="57" t="s">
        <v>115</v>
      </c>
      <c r="D202" s="77">
        <v>1</v>
      </c>
      <c r="E202" s="77">
        <v>1</v>
      </c>
      <c r="F202" s="84"/>
      <c r="G202" s="84"/>
      <c r="H202" s="96"/>
      <c r="I202" s="96"/>
      <c r="J202" s="96"/>
      <c r="K202" s="96"/>
      <c r="L202" s="75"/>
      <c r="M202" s="75">
        <f t="shared" si="17"/>
        <v>100</v>
      </c>
      <c r="N202" s="4"/>
      <c r="O202" s="75"/>
      <c r="P202" s="60"/>
      <c r="Q202" s="109"/>
    </row>
    <row r="203" spans="1:17" s="28" customFormat="1" x14ac:dyDescent="0.35">
      <c r="A203" s="184" t="s">
        <v>104</v>
      </c>
      <c r="B203" s="185"/>
      <c r="C203" s="185"/>
      <c r="D203" s="185"/>
      <c r="E203" s="185"/>
      <c r="F203" s="185"/>
      <c r="G203" s="185"/>
      <c r="H203" s="185"/>
      <c r="I203" s="185"/>
      <c r="J203" s="185"/>
      <c r="K203" s="185"/>
      <c r="L203" s="186"/>
      <c r="M203" s="76">
        <f>(M200+M202)/2</f>
        <v>100</v>
      </c>
      <c r="N203" s="18"/>
      <c r="O203" s="76">
        <f>M203/L199</f>
        <v>100</v>
      </c>
      <c r="P203" s="123"/>
      <c r="Q203" s="109"/>
    </row>
    <row r="204" spans="1:17" s="28" customFormat="1" ht="30" x14ac:dyDescent="0.35">
      <c r="A204" s="7" t="s">
        <v>380</v>
      </c>
      <c r="B204" s="2" t="s">
        <v>381</v>
      </c>
      <c r="C204" s="100">
        <v>1030000000</v>
      </c>
      <c r="D204" s="74">
        <v>3048.2</v>
      </c>
      <c r="E204" s="112">
        <v>3048.2</v>
      </c>
      <c r="F204" s="150">
        <v>87.7</v>
      </c>
      <c r="G204" s="150">
        <v>87.7</v>
      </c>
      <c r="H204" s="107"/>
      <c r="I204" s="107"/>
      <c r="J204" s="107"/>
      <c r="K204" s="137"/>
      <c r="L204" s="75">
        <f>(E204+K204)/D204</f>
        <v>1</v>
      </c>
      <c r="M204" s="76"/>
      <c r="N204" s="16"/>
      <c r="O204" s="76"/>
      <c r="P204" s="60"/>
      <c r="Q204" s="109"/>
    </row>
    <row r="205" spans="1:17" s="28" customFormat="1" ht="31" x14ac:dyDescent="0.35">
      <c r="A205" s="7"/>
      <c r="B205" s="70" t="s">
        <v>418</v>
      </c>
      <c r="C205" s="108" t="s">
        <v>115</v>
      </c>
      <c r="D205" s="148">
        <v>196190</v>
      </c>
      <c r="E205" s="148">
        <v>407323</v>
      </c>
      <c r="F205" s="107"/>
      <c r="G205" s="107"/>
      <c r="H205" s="107"/>
      <c r="I205" s="107"/>
      <c r="J205" s="107"/>
      <c r="K205" s="107"/>
      <c r="L205" s="75"/>
      <c r="M205" s="75">
        <f t="shared" ref="M205:M206" si="18">E205/D205*100</f>
        <v>207.61659615678681</v>
      </c>
      <c r="N205" s="16"/>
      <c r="O205" s="76"/>
      <c r="P205" s="60"/>
      <c r="Q205" s="109"/>
    </row>
    <row r="206" spans="1:17" s="28" customFormat="1" ht="31" x14ac:dyDescent="0.35">
      <c r="A206" s="7"/>
      <c r="B206" s="20" t="s">
        <v>382</v>
      </c>
      <c r="C206" s="108" t="s">
        <v>115</v>
      </c>
      <c r="D206" s="77">
        <v>2</v>
      </c>
      <c r="E206" s="77">
        <v>2</v>
      </c>
      <c r="F206" s="107"/>
      <c r="G206" s="107"/>
      <c r="H206" s="107"/>
      <c r="I206" s="107"/>
      <c r="J206" s="107"/>
      <c r="K206" s="107"/>
      <c r="L206" s="75"/>
      <c r="M206" s="75">
        <f t="shared" si="18"/>
        <v>100</v>
      </c>
      <c r="N206" s="16"/>
      <c r="O206" s="76"/>
      <c r="P206" s="60"/>
      <c r="Q206" s="109"/>
    </row>
    <row r="207" spans="1:17" s="28" customFormat="1" ht="18.75" customHeight="1" x14ac:dyDescent="0.35">
      <c r="A207" s="184" t="s">
        <v>104</v>
      </c>
      <c r="B207" s="185"/>
      <c r="C207" s="185"/>
      <c r="D207" s="185"/>
      <c r="E207" s="185"/>
      <c r="F207" s="185"/>
      <c r="G207" s="185"/>
      <c r="H207" s="185"/>
      <c r="I207" s="185"/>
      <c r="J207" s="185"/>
      <c r="K207" s="185"/>
      <c r="L207" s="186"/>
      <c r="M207" s="76">
        <f>(M205+M206)/2</f>
        <v>153.80829807839342</v>
      </c>
      <c r="N207" s="19"/>
      <c r="O207" s="76">
        <f>M207/L204</f>
        <v>153.80829807839342</v>
      </c>
      <c r="P207" s="106"/>
      <c r="Q207" s="109"/>
    </row>
    <row r="208" spans="1:17" s="28" customFormat="1" ht="60" x14ac:dyDescent="0.35">
      <c r="A208" s="7" t="s">
        <v>254</v>
      </c>
      <c r="B208" s="2" t="s">
        <v>53</v>
      </c>
      <c r="C208" s="53" t="s">
        <v>54</v>
      </c>
      <c r="D208" s="74">
        <v>13700.51</v>
      </c>
      <c r="E208" s="112">
        <v>13700.51</v>
      </c>
      <c r="F208" s="74"/>
      <c r="G208" s="74"/>
      <c r="H208" s="96">
        <v>826.1</v>
      </c>
      <c r="I208" s="96">
        <v>826.1</v>
      </c>
      <c r="J208" s="96"/>
      <c r="K208" s="96"/>
      <c r="L208" s="75">
        <f t="shared" ref="L208:L330" si="19">E208/D208</f>
        <v>1</v>
      </c>
      <c r="M208" s="75"/>
      <c r="N208" s="4"/>
      <c r="O208" s="75"/>
      <c r="P208" s="60"/>
      <c r="Q208" s="109"/>
    </row>
    <row r="209" spans="1:17" s="28" customFormat="1" x14ac:dyDescent="0.35">
      <c r="A209" s="184" t="s">
        <v>102</v>
      </c>
      <c r="B209" s="185"/>
      <c r="C209" s="185"/>
      <c r="D209" s="185"/>
      <c r="E209" s="185"/>
      <c r="F209" s="185"/>
      <c r="G209" s="185"/>
      <c r="H209" s="185"/>
      <c r="I209" s="185"/>
      <c r="J209" s="185"/>
      <c r="K209" s="185"/>
      <c r="L209" s="186"/>
      <c r="M209" s="76">
        <f>M220</f>
        <v>100</v>
      </c>
      <c r="N209" s="10"/>
      <c r="O209" s="76">
        <f>M209/L208</f>
        <v>100</v>
      </c>
      <c r="P209" s="123"/>
      <c r="Q209" s="109"/>
    </row>
    <row r="210" spans="1:17" s="28" customFormat="1" ht="60" x14ac:dyDescent="0.35">
      <c r="A210" s="7" t="s">
        <v>255</v>
      </c>
      <c r="B210" s="2" t="s">
        <v>55</v>
      </c>
      <c r="C210" s="53" t="s">
        <v>56</v>
      </c>
      <c r="D210" s="74">
        <v>13700.51</v>
      </c>
      <c r="E210" s="112">
        <v>13700.51</v>
      </c>
      <c r="F210" s="74"/>
      <c r="G210" s="74"/>
      <c r="H210" s="96">
        <v>826.1</v>
      </c>
      <c r="I210" s="96">
        <v>826.1</v>
      </c>
      <c r="J210" s="96"/>
      <c r="K210" s="96"/>
      <c r="L210" s="75">
        <f>(E210+G210)/(D210+F210)</f>
        <v>1</v>
      </c>
      <c r="M210" s="75"/>
      <c r="N210" s="4"/>
      <c r="O210" s="75"/>
      <c r="P210" s="60"/>
      <c r="Q210" s="109"/>
    </row>
    <row r="211" spans="1:17" s="29" customFormat="1" ht="46.5" x14ac:dyDescent="0.35">
      <c r="A211" s="8"/>
      <c r="B211" s="70" t="s">
        <v>154</v>
      </c>
      <c r="C211" s="57" t="s">
        <v>114</v>
      </c>
      <c r="D211" s="77">
        <v>15</v>
      </c>
      <c r="E211" s="77">
        <v>15</v>
      </c>
      <c r="F211" s="54"/>
      <c r="G211" s="54"/>
      <c r="H211" s="96"/>
      <c r="I211" s="96"/>
      <c r="J211" s="96"/>
      <c r="K211" s="96"/>
      <c r="L211" s="75"/>
      <c r="M211" s="75">
        <f>E211/D211*100</f>
        <v>100</v>
      </c>
      <c r="N211" s="6"/>
      <c r="O211" s="75"/>
      <c r="P211" s="121"/>
      <c r="Q211" s="109"/>
    </row>
    <row r="212" spans="1:17" s="29" customFormat="1" ht="62" x14ac:dyDescent="0.35">
      <c r="A212" s="8"/>
      <c r="B212" s="70" t="s">
        <v>155</v>
      </c>
      <c r="C212" s="57" t="s">
        <v>99</v>
      </c>
      <c r="D212" s="77">
        <v>40</v>
      </c>
      <c r="E212" s="77">
        <v>40</v>
      </c>
      <c r="F212" s="54"/>
      <c r="G212" s="54"/>
      <c r="H212" s="96"/>
      <c r="I212" s="96"/>
      <c r="J212" s="96"/>
      <c r="K212" s="96"/>
      <c r="L212" s="75"/>
      <c r="M212" s="75">
        <f t="shared" ref="M212:M219" si="20">E212/D212*100</f>
        <v>100</v>
      </c>
      <c r="N212" s="6"/>
      <c r="O212" s="75"/>
      <c r="P212" s="121"/>
      <c r="Q212" s="109"/>
    </row>
    <row r="213" spans="1:17" s="29" customFormat="1" ht="217" x14ac:dyDescent="0.35">
      <c r="A213" s="8"/>
      <c r="B213" s="70" t="s">
        <v>156</v>
      </c>
      <c r="C213" s="57" t="s">
        <v>99</v>
      </c>
      <c r="D213" s="77">
        <v>1</v>
      </c>
      <c r="E213" s="77">
        <v>1</v>
      </c>
      <c r="F213" s="54"/>
      <c r="G213" s="54"/>
      <c r="H213" s="96"/>
      <c r="I213" s="96"/>
      <c r="J213" s="96"/>
      <c r="K213" s="96"/>
      <c r="L213" s="75"/>
      <c r="M213" s="75">
        <f t="shared" si="20"/>
        <v>100</v>
      </c>
      <c r="N213" s="6"/>
      <c r="O213" s="75"/>
      <c r="P213" s="121"/>
      <c r="Q213" s="109"/>
    </row>
    <row r="214" spans="1:17" s="29" customFormat="1" ht="62" x14ac:dyDescent="0.35">
      <c r="A214" s="8"/>
      <c r="B214" s="70" t="s">
        <v>157</v>
      </c>
      <c r="C214" s="57" t="s">
        <v>99</v>
      </c>
      <c r="D214" s="77">
        <v>55.6</v>
      </c>
      <c r="E214" s="77">
        <v>55.6</v>
      </c>
      <c r="F214" s="54"/>
      <c r="G214" s="54"/>
      <c r="H214" s="96"/>
      <c r="I214" s="96"/>
      <c r="J214" s="96"/>
      <c r="K214" s="96"/>
      <c r="L214" s="75"/>
      <c r="M214" s="75">
        <f t="shared" si="20"/>
        <v>100</v>
      </c>
      <c r="N214" s="6"/>
      <c r="O214" s="75"/>
      <c r="P214" s="121"/>
      <c r="Q214" s="109"/>
    </row>
    <row r="215" spans="1:17" s="29" customFormat="1" ht="77.5" x14ac:dyDescent="0.35">
      <c r="A215" s="8"/>
      <c r="B215" s="70" t="s">
        <v>158</v>
      </c>
      <c r="C215" s="57" t="s">
        <v>99</v>
      </c>
      <c r="D215" s="77">
        <v>30</v>
      </c>
      <c r="E215" s="77">
        <v>30</v>
      </c>
      <c r="F215" s="54"/>
      <c r="G215" s="54"/>
      <c r="H215" s="96"/>
      <c r="I215" s="96"/>
      <c r="J215" s="96"/>
      <c r="K215" s="96"/>
      <c r="L215" s="75"/>
      <c r="M215" s="75">
        <f t="shared" si="20"/>
        <v>100</v>
      </c>
      <c r="N215" s="6"/>
      <c r="O215" s="75"/>
      <c r="P215" s="121"/>
      <c r="Q215" s="109"/>
    </row>
    <row r="216" spans="1:17" s="29" customFormat="1" ht="108.5" x14ac:dyDescent="0.35">
      <c r="A216" s="8"/>
      <c r="B216" s="70" t="s">
        <v>159</v>
      </c>
      <c r="C216" s="57" t="s">
        <v>99</v>
      </c>
      <c r="D216" s="77">
        <v>21</v>
      </c>
      <c r="E216" s="77">
        <v>21</v>
      </c>
      <c r="F216" s="54"/>
      <c r="G216" s="54"/>
      <c r="H216" s="96"/>
      <c r="I216" s="96"/>
      <c r="J216" s="96"/>
      <c r="K216" s="96"/>
      <c r="L216" s="75"/>
      <c r="M216" s="75">
        <f t="shared" si="20"/>
        <v>100</v>
      </c>
      <c r="N216" s="6"/>
      <c r="O216" s="75"/>
      <c r="P216" s="121"/>
      <c r="Q216" s="109"/>
    </row>
    <row r="217" spans="1:17" s="29" customFormat="1" ht="139.5" x14ac:dyDescent="0.35">
      <c r="A217" s="8"/>
      <c r="B217" s="70" t="s">
        <v>160</v>
      </c>
      <c r="C217" s="57" t="s">
        <v>99</v>
      </c>
      <c r="D217" s="77">
        <v>100</v>
      </c>
      <c r="E217" s="77">
        <v>100</v>
      </c>
      <c r="F217" s="54"/>
      <c r="G217" s="54"/>
      <c r="H217" s="96"/>
      <c r="I217" s="96"/>
      <c r="J217" s="96"/>
      <c r="K217" s="96"/>
      <c r="L217" s="75"/>
      <c r="M217" s="75">
        <f t="shared" si="20"/>
        <v>100</v>
      </c>
      <c r="N217" s="6"/>
      <c r="O217" s="75"/>
      <c r="P217" s="121"/>
      <c r="Q217" s="109"/>
    </row>
    <row r="218" spans="1:17" s="29" customFormat="1" ht="62" x14ac:dyDescent="0.35">
      <c r="A218" s="8"/>
      <c r="B218" s="70" t="s">
        <v>161</v>
      </c>
      <c r="C218" s="57" t="s">
        <v>99</v>
      </c>
      <c r="D218" s="77">
        <v>50</v>
      </c>
      <c r="E218" s="77">
        <v>50</v>
      </c>
      <c r="F218" s="54"/>
      <c r="G218" s="54"/>
      <c r="H218" s="96"/>
      <c r="I218" s="96"/>
      <c r="J218" s="96"/>
      <c r="K218" s="96"/>
      <c r="L218" s="75"/>
      <c r="M218" s="75">
        <f t="shared" si="20"/>
        <v>100</v>
      </c>
      <c r="N218" s="6"/>
      <c r="O218" s="75"/>
      <c r="P218" s="121"/>
      <c r="Q218" s="109"/>
    </row>
    <row r="219" spans="1:17" s="29" customFormat="1" ht="77.5" x14ac:dyDescent="0.35">
      <c r="A219" s="8"/>
      <c r="B219" s="70" t="s">
        <v>162</v>
      </c>
      <c r="C219" s="57" t="s">
        <v>99</v>
      </c>
      <c r="D219" s="77">
        <v>21</v>
      </c>
      <c r="E219" s="77">
        <v>21</v>
      </c>
      <c r="F219" s="54"/>
      <c r="G219" s="54"/>
      <c r="H219" s="96"/>
      <c r="I219" s="96"/>
      <c r="J219" s="96"/>
      <c r="K219" s="96"/>
      <c r="L219" s="75"/>
      <c r="M219" s="75">
        <f t="shared" si="20"/>
        <v>100</v>
      </c>
      <c r="N219" s="6"/>
      <c r="O219" s="75"/>
      <c r="P219" s="121"/>
      <c r="Q219" s="109"/>
    </row>
    <row r="220" spans="1:17" s="28" customFormat="1" x14ac:dyDescent="0.35">
      <c r="A220" s="190" t="s">
        <v>103</v>
      </c>
      <c r="B220" s="191"/>
      <c r="C220" s="191"/>
      <c r="D220" s="191"/>
      <c r="E220" s="191"/>
      <c r="F220" s="191"/>
      <c r="G220" s="191"/>
      <c r="H220" s="191"/>
      <c r="I220" s="191"/>
      <c r="J220" s="191"/>
      <c r="K220" s="191"/>
      <c r="L220" s="192"/>
      <c r="M220" s="76">
        <f>(M211+M212+M213+M214+M215+M216+M217+M218+M219)/9</f>
        <v>100</v>
      </c>
      <c r="N220" s="10"/>
      <c r="O220" s="76">
        <f>M220/L210</f>
        <v>100</v>
      </c>
      <c r="P220" s="123"/>
      <c r="Q220" s="109"/>
    </row>
    <row r="221" spans="1:17" s="28" customFormat="1" ht="60" x14ac:dyDescent="0.35">
      <c r="A221" s="7" t="s">
        <v>196</v>
      </c>
      <c r="B221" s="2" t="s">
        <v>57</v>
      </c>
      <c r="C221" s="53" t="s">
        <v>58</v>
      </c>
      <c r="D221" s="74">
        <v>592.79999999999995</v>
      </c>
      <c r="E221" s="112">
        <v>592.79999999999995</v>
      </c>
      <c r="F221" s="74">
        <v>31.7</v>
      </c>
      <c r="G221" s="74">
        <v>31.7</v>
      </c>
      <c r="H221" s="96"/>
      <c r="I221" s="96"/>
      <c r="J221" s="96"/>
      <c r="K221" s="96"/>
      <c r="L221" s="75">
        <f>(E221+G221)/(D221+F221)</f>
        <v>1</v>
      </c>
      <c r="M221" s="75"/>
      <c r="N221" s="4"/>
      <c r="O221" s="75"/>
      <c r="P221" s="60"/>
      <c r="Q221" s="4"/>
    </row>
    <row r="222" spans="1:17" s="30" customFormat="1" ht="17.5" x14ac:dyDescent="0.35">
      <c r="A222" s="190" t="s">
        <v>102</v>
      </c>
      <c r="B222" s="191"/>
      <c r="C222" s="191"/>
      <c r="D222" s="191"/>
      <c r="E222" s="191"/>
      <c r="F222" s="191"/>
      <c r="G222" s="191"/>
      <c r="H222" s="191"/>
      <c r="I222" s="191"/>
      <c r="J222" s="191"/>
      <c r="K222" s="191"/>
      <c r="L222" s="192"/>
      <c r="M222" s="76">
        <f>(M226+M229)/2</f>
        <v>100</v>
      </c>
      <c r="N222" s="18"/>
      <c r="O222" s="76">
        <f>M222/L221</f>
        <v>100</v>
      </c>
      <c r="P222" s="122"/>
      <c r="Q222" s="158"/>
    </row>
    <row r="223" spans="1:17" s="28" customFormat="1" ht="45" x14ac:dyDescent="0.35">
      <c r="A223" s="7" t="s">
        <v>197</v>
      </c>
      <c r="B223" s="2" t="s">
        <v>59</v>
      </c>
      <c r="C223" s="53" t="s">
        <v>60</v>
      </c>
      <c r="D223" s="74">
        <v>541.5</v>
      </c>
      <c r="E223" s="112">
        <v>541.5</v>
      </c>
      <c r="F223" s="74">
        <v>31.7</v>
      </c>
      <c r="G223" s="74">
        <v>31.7</v>
      </c>
      <c r="H223" s="96"/>
      <c r="I223" s="96"/>
      <c r="J223" s="96"/>
      <c r="K223" s="96"/>
      <c r="L223" s="75">
        <f t="shared" si="19"/>
        <v>1</v>
      </c>
      <c r="M223" s="75"/>
      <c r="N223" s="4"/>
      <c r="O223" s="75"/>
      <c r="P223" s="60"/>
      <c r="Q223" s="109"/>
    </row>
    <row r="224" spans="1:17" s="28" customFormat="1" ht="77.5" x14ac:dyDescent="0.35">
      <c r="A224" s="7"/>
      <c r="B224" s="70" t="s">
        <v>191</v>
      </c>
      <c r="C224" s="57" t="s">
        <v>115</v>
      </c>
      <c r="D224" s="54">
        <v>123</v>
      </c>
      <c r="E224" s="54">
        <v>123</v>
      </c>
      <c r="F224" s="54"/>
      <c r="G224" s="54"/>
      <c r="H224" s="96"/>
      <c r="I224" s="96"/>
      <c r="J224" s="96"/>
      <c r="K224" s="96"/>
      <c r="L224" s="75"/>
      <c r="M224" s="75">
        <f>E224/D224*100</f>
        <v>100</v>
      </c>
      <c r="N224" s="4"/>
      <c r="O224" s="75"/>
      <c r="P224" s="60"/>
      <c r="Q224" s="109"/>
    </row>
    <row r="225" spans="1:17" s="28" customFormat="1" ht="77.5" x14ac:dyDescent="0.35">
      <c r="A225" s="7"/>
      <c r="B225" s="70" t="s">
        <v>192</v>
      </c>
      <c r="C225" s="57" t="s">
        <v>99</v>
      </c>
      <c r="D225" s="54">
        <v>100</v>
      </c>
      <c r="E225" s="54">
        <v>100</v>
      </c>
      <c r="F225" s="54"/>
      <c r="G225" s="54"/>
      <c r="H225" s="96"/>
      <c r="I225" s="96"/>
      <c r="J225" s="96"/>
      <c r="K225" s="96"/>
      <c r="L225" s="75"/>
      <c r="M225" s="75">
        <f t="shared" ref="M225" si="21">E225/D225*100</f>
        <v>100</v>
      </c>
      <c r="N225" s="4"/>
      <c r="O225" s="75"/>
      <c r="P225" s="60"/>
      <c r="Q225" s="109"/>
    </row>
    <row r="226" spans="1:17" s="30" customFormat="1" ht="17.5" x14ac:dyDescent="0.35">
      <c r="A226" s="190" t="s">
        <v>104</v>
      </c>
      <c r="B226" s="191"/>
      <c r="C226" s="191"/>
      <c r="D226" s="191"/>
      <c r="E226" s="191"/>
      <c r="F226" s="191"/>
      <c r="G226" s="191"/>
      <c r="H226" s="191"/>
      <c r="I226" s="191"/>
      <c r="J226" s="191"/>
      <c r="K226" s="191"/>
      <c r="L226" s="192"/>
      <c r="M226" s="76">
        <f>(M224+M225)/2</f>
        <v>100</v>
      </c>
      <c r="N226" s="18"/>
      <c r="O226" s="76">
        <f>M226/L223</f>
        <v>100</v>
      </c>
      <c r="P226" s="122"/>
      <c r="Q226" s="158"/>
    </row>
    <row r="227" spans="1:17" s="28" customFormat="1" ht="60" x14ac:dyDescent="0.35">
      <c r="A227" s="7" t="s">
        <v>198</v>
      </c>
      <c r="B227" s="2" t="s">
        <v>61</v>
      </c>
      <c r="C227" s="56" t="s">
        <v>62</v>
      </c>
      <c r="D227" s="86">
        <v>31.9</v>
      </c>
      <c r="E227" s="115">
        <v>31.9</v>
      </c>
      <c r="F227" s="86"/>
      <c r="G227" s="86"/>
      <c r="H227" s="96"/>
      <c r="I227" s="96"/>
      <c r="J227" s="96"/>
      <c r="K227" s="96"/>
      <c r="L227" s="75">
        <f t="shared" si="19"/>
        <v>1</v>
      </c>
      <c r="M227" s="75"/>
      <c r="N227" s="4"/>
      <c r="O227" s="75"/>
      <c r="P227" s="60"/>
      <c r="Q227" s="109"/>
    </row>
    <row r="228" spans="1:17" s="29" customFormat="1" ht="77.5" x14ac:dyDescent="0.35">
      <c r="A228" s="8"/>
      <c r="B228" s="20" t="s">
        <v>193</v>
      </c>
      <c r="C228" s="57" t="s">
        <v>99</v>
      </c>
      <c r="D228" s="54">
        <v>100</v>
      </c>
      <c r="E228" s="54">
        <v>100</v>
      </c>
      <c r="F228" s="54"/>
      <c r="G228" s="54"/>
      <c r="H228" s="96"/>
      <c r="I228" s="96"/>
      <c r="J228" s="96"/>
      <c r="K228" s="96"/>
      <c r="L228" s="75"/>
      <c r="M228" s="75">
        <f t="shared" ref="M228" si="22">E228/D228*100</f>
        <v>100</v>
      </c>
      <c r="N228" s="6"/>
      <c r="O228" s="75"/>
      <c r="P228" s="121"/>
      <c r="Q228" s="109"/>
    </row>
    <row r="229" spans="1:17" s="30" customFormat="1" ht="17.5" x14ac:dyDescent="0.35">
      <c r="A229" s="190" t="s">
        <v>104</v>
      </c>
      <c r="B229" s="191"/>
      <c r="C229" s="191"/>
      <c r="D229" s="191"/>
      <c r="E229" s="191"/>
      <c r="F229" s="191"/>
      <c r="G229" s="191"/>
      <c r="H229" s="191"/>
      <c r="I229" s="191"/>
      <c r="J229" s="191"/>
      <c r="K229" s="191"/>
      <c r="L229" s="192"/>
      <c r="M229" s="76">
        <f>M228/1</f>
        <v>100</v>
      </c>
      <c r="N229" s="18"/>
      <c r="O229" s="76">
        <f>M229/L227</f>
        <v>100</v>
      </c>
      <c r="P229" s="122"/>
      <c r="Q229" s="158"/>
    </row>
    <row r="230" spans="1:17" s="28" customFormat="1" ht="45" x14ac:dyDescent="0.35">
      <c r="A230" s="7" t="s">
        <v>199</v>
      </c>
      <c r="B230" s="2" t="s">
        <v>63</v>
      </c>
      <c r="C230" s="53" t="s">
        <v>64</v>
      </c>
      <c r="D230" s="74">
        <v>19.399999999999999</v>
      </c>
      <c r="E230" s="112">
        <v>19.399999999999999</v>
      </c>
      <c r="F230" s="74"/>
      <c r="G230" s="74"/>
      <c r="H230" s="96"/>
      <c r="I230" s="96"/>
      <c r="J230" s="96"/>
      <c r="K230" s="96"/>
      <c r="L230" s="75"/>
      <c r="M230" s="75"/>
      <c r="N230" s="4"/>
      <c r="O230" s="75"/>
      <c r="P230" s="60"/>
      <c r="Q230" s="109"/>
    </row>
    <row r="231" spans="1:17" s="29" customFormat="1" ht="46.5" x14ac:dyDescent="0.35">
      <c r="A231" s="8"/>
      <c r="B231" s="20" t="s">
        <v>194</v>
      </c>
      <c r="C231" s="57" t="s">
        <v>195</v>
      </c>
      <c r="D231" s="54">
        <v>1880</v>
      </c>
      <c r="E231" s="54">
        <v>2100</v>
      </c>
      <c r="F231" s="54"/>
      <c r="G231" s="54"/>
      <c r="H231" s="96"/>
      <c r="I231" s="96"/>
      <c r="J231" s="96"/>
      <c r="K231" s="96"/>
      <c r="L231" s="75"/>
      <c r="M231" s="75">
        <f t="shared" ref="M231" si="23">E231/D231*100</f>
        <v>111.70212765957446</v>
      </c>
      <c r="N231" s="6"/>
      <c r="O231" s="75"/>
      <c r="P231" s="121"/>
      <c r="Q231" s="109"/>
    </row>
    <row r="232" spans="1:17" s="30" customFormat="1" ht="17.5" x14ac:dyDescent="0.35">
      <c r="A232" s="190" t="s">
        <v>104</v>
      </c>
      <c r="B232" s="191"/>
      <c r="C232" s="191"/>
      <c r="D232" s="191"/>
      <c r="E232" s="191"/>
      <c r="F232" s="191"/>
      <c r="G232" s="191"/>
      <c r="H232" s="191"/>
      <c r="I232" s="191"/>
      <c r="J232" s="191"/>
      <c r="K232" s="191"/>
      <c r="L232" s="192"/>
      <c r="M232" s="76">
        <f>M231/1</f>
        <v>111.70212765957446</v>
      </c>
      <c r="N232" s="18"/>
      <c r="O232" s="76"/>
      <c r="P232" s="124"/>
      <c r="Q232" s="158"/>
    </row>
    <row r="233" spans="1:17" s="28" customFormat="1" ht="45" x14ac:dyDescent="0.35">
      <c r="A233" s="7" t="s">
        <v>256</v>
      </c>
      <c r="B233" s="2" t="s">
        <v>65</v>
      </c>
      <c r="C233" s="53" t="s">
        <v>66</v>
      </c>
      <c r="D233" s="74">
        <v>1900.6</v>
      </c>
      <c r="E233" s="112">
        <v>1900.6</v>
      </c>
      <c r="F233" s="74"/>
      <c r="G233" s="74"/>
      <c r="H233" s="94">
        <v>556.4</v>
      </c>
      <c r="I233" s="94">
        <v>3920.42</v>
      </c>
      <c r="J233" s="96"/>
      <c r="K233" s="96"/>
      <c r="L233" s="75">
        <f>E233/D233</f>
        <v>1</v>
      </c>
      <c r="M233" s="75"/>
      <c r="N233" s="4"/>
      <c r="O233" s="75"/>
      <c r="P233" s="60"/>
      <c r="Q233" s="109"/>
    </row>
    <row r="234" spans="1:17" s="29" customFormat="1" ht="46.5" x14ac:dyDescent="0.35">
      <c r="A234" s="8"/>
      <c r="B234" s="20" t="s">
        <v>221</v>
      </c>
      <c r="C234" s="20" t="s">
        <v>222</v>
      </c>
      <c r="D234" s="81">
        <v>5</v>
      </c>
      <c r="E234" s="81">
        <v>87.942999999999998</v>
      </c>
      <c r="F234" s="81"/>
      <c r="G234" s="81"/>
      <c r="H234" s="96"/>
      <c r="I234" s="96"/>
      <c r="J234" s="96"/>
      <c r="K234" s="96"/>
      <c r="L234" s="75"/>
      <c r="M234" s="75">
        <f>E234/D234*100</f>
        <v>1758.86</v>
      </c>
      <c r="N234" s="6"/>
      <c r="O234" s="75"/>
      <c r="P234" s="121"/>
      <c r="Q234" s="109"/>
    </row>
    <row r="235" spans="1:17" s="30" customFormat="1" ht="17.5" x14ac:dyDescent="0.35">
      <c r="A235" s="190" t="s">
        <v>102</v>
      </c>
      <c r="B235" s="191"/>
      <c r="C235" s="191"/>
      <c r="D235" s="191"/>
      <c r="E235" s="191"/>
      <c r="F235" s="191"/>
      <c r="G235" s="191"/>
      <c r="H235" s="191"/>
      <c r="I235" s="191"/>
      <c r="J235" s="191"/>
      <c r="K235" s="191"/>
      <c r="L235" s="192"/>
      <c r="M235" s="76">
        <f>(M234+M252)/2</f>
        <v>929.43</v>
      </c>
      <c r="N235" s="106"/>
      <c r="O235" s="76">
        <f>M235/L233</f>
        <v>929.43</v>
      </c>
      <c r="P235" s="122"/>
      <c r="Q235" s="158"/>
    </row>
    <row r="236" spans="1:17" s="28" customFormat="1" ht="60" x14ac:dyDescent="0.35">
      <c r="A236" s="7" t="s">
        <v>257</v>
      </c>
      <c r="B236" s="2" t="s">
        <v>483</v>
      </c>
      <c r="C236" s="53" t="s">
        <v>67</v>
      </c>
      <c r="D236" s="74">
        <v>317</v>
      </c>
      <c r="E236" s="112">
        <v>317</v>
      </c>
      <c r="F236" s="74"/>
      <c r="G236" s="74"/>
      <c r="H236" s="94"/>
      <c r="I236" s="94"/>
      <c r="J236" s="94"/>
      <c r="K236" s="94"/>
      <c r="L236" s="75">
        <f>E236/D236</f>
        <v>1</v>
      </c>
      <c r="M236" s="75"/>
      <c r="N236" s="4"/>
      <c r="O236" s="75"/>
      <c r="P236" s="60"/>
      <c r="Q236" s="109"/>
    </row>
    <row r="237" spans="1:17" s="29" customFormat="1" ht="42" x14ac:dyDescent="0.35">
      <c r="A237" s="8"/>
      <c r="B237" s="153" t="s">
        <v>416</v>
      </c>
      <c r="C237" s="4" t="s">
        <v>99</v>
      </c>
      <c r="D237" s="81">
        <v>100</v>
      </c>
      <c r="E237" s="81">
        <v>100</v>
      </c>
      <c r="F237" s="81"/>
      <c r="G237" s="81"/>
      <c r="H237" s="96"/>
      <c r="I237" s="96"/>
      <c r="J237" s="96"/>
      <c r="K237" s="96"/>
      <c r="L237" s="75"/>
      <c r="M237" s="75">
        <f>E237/D237*100</f>
        <v>100</v>
      </c>
      <c r="N237" s="6"/>
      <c r="O237" s="75"/>
      <c r="P237" s="121"/>
      <c r="Q237" s="109"/>
    </row>
    <row r="238" spans="1:17" s="29" customFormat="1" ht="70" x14ac:dyDescent="0.35">
      <c r="A238" s="8"/>
      <c r="B238" s="153" t="s">
        <v>223</v>
      </c>
      <c r="C238" s="4" t="s">
        <v>99</v>
      </c>
      <c r="D238" s="81">
        <v>100</v>
      </c>
      <c r="E238" s="81">
        <v>100</v>
      </c>
      <c r="F238" s="81"/>
      <c r="G238" s="81"/>
      <c r="H238" s="96"/>
      <c r="I238" s="96"/>
      <c r="J238" s="96"/>
      <c r="K238" s="96"/>
      <c r="L238" s="75"/>
      <c r="M238" s="75">
        <f t="shared" ref="M238:M251" si="24">E238/D238*100</f>
        <v>100</v>
      </c>
      <c r="N238" s="6"/>
      <c r="O238" s="75"/>
      <c r="P238" s="121"/>
      <c r="Q238" s="109"/>
    </row>
    <row r="239" spans="1:17" s="29" customFormat="1" ht="70" x14ac:dyDescent="0.35">
      <c r="A239" s="8"/>
      <c r="B239" s="153" t="s">
        <v>224</v>
      </c>
      <c r="C239" s="4" t="s">
        <v>99</v>
      </c>
      <c r="D239" s="81">
        <v>98</v>
      </c>
      <c r="E239" s="81">
        <v>98</v>
      </c>
      <c r="F239" s="81"/>
      <c r="G239" s="81"/>
      <c r="H239" s="96"/>
      <c r="I239" s="96"/>
      <c r="J239" s="96"/>
      <c r="K239" s="96"/>
      <c r="L239" s="75"/>
      <c r="M239" s="75">
        <f t="shared" si="24"/>
        <v>100</v>
      </c>
      <c r="N239" s="6"/>
      <c r="O239" s="75"/>
      <c r="P239" s="121"/>
      <c r="Q239" s="109"/>
    </row>
    <row r="240" spans="1:17" s="29" customFormat="1" ht="42" x14ac:dyDescent="0.35">
      <c r="A240" s="8"/>
      <c r="B240" s="153" t="s">
        <v>228</v>
      </c>
      <c r="C240" s="4" t="s">
        <v>115</v>
      </c>
      <c r="D240" s="81">
        <v>0</v>
      </c>
      <c r="E240" s="81">
        <v>0</v>
      </c>
      <c r="F240" s="81"/>
      <c r="G240" s="81"/>
      <c r="H240" s="96"/>
      <c r="I240" s="96"/>
      <c r="J240" s="96"/>
      <c r="K240" s="96"/>
      <c r="L240" s="75"/>
      <c r="M240" s="75"/>
      <c r="N240" s="6"/>
      <c r="O240" s="75"/>
      <c r="P240" s="121"/>
      <c r="Q240" s="109"/>
    </row>
    <row r="241" spans="1:17" s="29" customFormat="1" ht="28" x14ac:dyDescent="0.35">
      <c r="A241" s="8"/>
      <c r="B241" s="153" t="s">
        <v>229</v>
      </c>
      <c r="C241" s="4" t="s">
        <v>115</v>
      </c>
      <c r="D241" s="81">
        <v>0</v>
      </c>
      <c r="E241" s="81">
        <v>0</v>
      </c>
      <c r="F241" s="81"/>
      <c r="G241" s="81"/>
      <c r="H241" s="96"/>
      <c r="I241" s="96"/>
      <c r="J241" s="96"/>
      <c r="K241" s="96"/>
      <c r="L241" s="75"/>
      <c r="M241" s="75"/>
      <c r="N241" s="6"/>
      <c r="O241" s="75"/>
      <c r="P241" s="121"/>
      <c r="Q241" s="109"/>
    </row>
    <row r="242" spans="1:17" s="29" customFormat="1" ht="42" x14ac:dyDescent="0.35">
      <c r="A242" s="8"/>
      <c r="B242" s="153" t="s">
        <v>417</v>
      </c>
      <c r="C242" s="4" t="s">
        <v>115</v>
      </c>
      <c r="D242" s="81">
        <v>0</v>
      </c>
      <c r="E242" s="81">
        <v>0</v>
      </c>
      <c r="F242" s="81"/>
      <c r="G242" s="81"/>
      <c r="H242" s="96"/>
      <c r="I242" s="96"/>
      <c r="J242" s="96"/>
      <c r="K242" s="96"/>
      <c r="L242" s="75"/>
      <c r="M242" s="75"/>
      <c r="N242" s="6"/>
      <c r="O242" s="75"/>
      <c r="P242" s="121"/>
      <c r="Q242" s="109"/>
    </row>
    <row r="243" spans="1:17" s="29" customFormat="1" x14ac:dyDescent="0.35">
      <c r="A243" s="187" t="s">
        <v>104</v>
      </c>
      <c r="B243" s="188"/>
      <c r="C243" s="188"/>
      <c r="D243" s="188"/>
      <c r="E243" s="188"/>
      <c r="F243" s="188"/>
      <c r="G243" s="188"/>
      <c r="H243" s="188"/>
      <c r="I243" s="188"/>
      <c r="J243" s="188"/>
      <c r="K243" s="188"/>
      <c r="L243" s="188"/>
      <c r="M243" s="87">
        <f>(+M237+M238+M239+M240+M241+M242)/3</f>
        <v>100</v>
      </c>
      <c r="N243" s="10"/>
      <c r="O243" s="76">
        <f>M243/L236</f>
        <v>100</v>
      </c>
      <c r="P243" s="123"/>
      <c r="Q243" s="109"/>
    </row>
    <row r="244" spans="1:17" s="29" customFormat="1" ht="60" x14ac:dyDescent="0.35">
      <c r="A244" s="162" t="s">
        <v>484</v>
      </c>
      <c r="B244" s="162" t="s">
        <v>485</v>
      </c>
      <c r="C244" s="21" t="s">
        <v>486</v>
      </c>
      <c r="D244" s="162" t="s">
        <v>487</v>
      </c>
      <c r="E244" s="162" t="s">
        <v>487</v>
      </c>
      <c r="F244" s="162"/>
      <c r="G244" s="162"/>
      <c r="H244" s="162" t="s">
        <v>488</v>
      </c>
      <c r="I244" s="162" t="s">
        <v>489</v>
      </c>
      <c r="J244" s="162"/>
      <c r="K244" s="162"/>
      <c r="L244" s="163">
        <f>+E244/D244</f>
        <v>1</v>
      </c>
      <c r="M244" s="87"/>
      <c r="N244" s="4"/>
      <c r="O244" s="76"/>
      <c r="P244" s="60"/>
      <c r="Q244" s="109"/>
    </row>
    <row r="245" spans="1:17" s="29" customFormat="1" ht="77.5" x14ac:dyDescent="0.35">
      <c r="A245" s="8"/>
      <c r="B245" s="20" t="s">
        <v>227</v>
      </c>
      <c r="C245" s="4" t="s">
        <v>99</v>
      </c>
      <c r="D245" s="54">
        <v>100</v>
      </c>
      <c r="E245" s="54">
        <v>100</v>
      </c>
      <c r="F245" s="54"/>
      <c r="G245" s="54"/>
      <c r="H245" s="96"/>
      <c r="I245" s="96"/>
      <c r="J245" s="96"/>
      <c r="K245" s="96"/>
      <c r="L245" s="75"/>
      <c r="M245" s="75">
        <f t="shared" si="24"/>
        <v>100</v>
      </c>
      <c r="N245" s="6"/>
      <c r="O245" s="75"/>
      <c r="P245" s="121"/>
      <c r="Q245" s="109"/>
    </row>
    <row r="246" spans="1:17" s="29" customFormat="1" ht="31" x14ac:dyDescent="0.35">
      <c r="A246" s="8"/>
      <c r="B246" s="20" t="s">
        <v>230</v>
      </c>
      <c r="C246" s="20" t="s">
        <v>231</v>
      </c>
      <c r="D246" s="81">
        <v>11</v>
      </c>
      <c r="E246" s="81">
        <v>11</v>
      </c>
      <c r="F246" s="81"/>
      <c r="G246" s="81"/>
      <c r="H246" s="96"/>
      <c r="I246" s="96"/>
      <c r="J246" s="96"/>
      <c r="K246" s="96"/>
      <c r="L246" s="75"/>
      <c r="M246" s="75">
        <f t="shared" si="24"/>
        <v>100</v>
      </c>
      <c r="N246" s="6"/>
      <c r="O246" s="75"/>
      <c r="P246" s="121"/>
      <c r="Q246" s="109"/>
    </row>
    <row r="247" spans="1:17" s="29" customFormat="1" x14ac:dyDescent="0.35">
      <c r="A247" s="187" t="s">
        <v>104</v>
      </c>
      <c r="B247" s="188"/>
      <c r="C247" s="188"/>
      <c r="D247" s="188"/>
      <c r="E247" s="188"/>
      <c r="F247" s="188"/>
      <c r="G247" s="188"/>
      <c r="H247" s="188"/>
      <c r="I247" s="188"/>
      <c r="J247" s="188"/>
      <c r="K247" s="188"/>
      <c r="L247" s="188"/>
      <c r="M247" s="87">
        <f>(M245+M246)/2</f>
        <v>100</v>
      </c>
      <c r="N247" s="10"/>
      <c r="O247" s="76">
        <f>M247/L244</f>
        <v>100</v>
      </c>
      <c r="P247" s="123"/>
      <c r="Q247" s="109"/>
    </row>
    <row r="248" spans="1:17" s="29" customFormat="1" ht="60" x14ac:dyDescent="0.35">
      <c r="A248" s="165" t="s">
        <v>490</v>
      </c>
      <c r="B248" s="164" t="s">
        <v>491</v>
      </c>
      <c r="C248" s="164">
        <v>1320000000</v>
      </c>
      <c r="D248" s="166">
        <v>1507.6</v>
      </c>
      <c r="E248" s="166">
        <v>1507.6</v>
      </c>
      <c r="F248" s="166"/>
      <c r="G248" s="166"/>
      <c r="H248" s="94"/>
      <c r="I248" s="94"/>
      <c r="J248" s="94"/>
      <c r="K248" s="94"/>
      <c r="L248" s="76">
        <f>E248/D248</f>
        <v>1</v>
      </c>
      <c r="M248" s="76"/>
      <c r="N248" s="167"/>
      <c r="O248" s="76"/>
      <c r="P248" s="126"/>
      <c r="Q248" s="158"/>
    </row>
    <row r="249" spans="1:17" s="29" customFormat="1" ht="93" x14ac:dyDescent="0.35">
      <c r="A249" s="8"/>
      <c r="B249" s="20" t="s">
        <v>225</v>
      </c>
      <c r="C249" s="4" t="s">
        <v>99</v>
      </c>
      <c r="D249" s="81">
        <v>91</v>
      </c>
      <c r="E249" s="81">
        <v>91</v>
      </c>
      <c r="F249" s="81"/>
      <c r="G249" s="81"/>
      <c r="H249" s="96"/>
      <c r="I249" s="96"/>
      <c r="J249" s="96"/>
      <c r="K249" s="96"/>
      <c r="L249" s="75"/>
      <c r="M249" s="75">
        <f t="shared" si="24"/>
        <v>100</v>
      </c>
      <c r="N249" s="6"/>
      <c r="O249" s="75"/>
      <c r="P249" s="121"/>
      <c r="Q249" s="109"/>
    </row>
    <row r="250" spans="1:17" s="29" customFormat="1" ht="77.5" x14ac:dyDescent="0.35">
      <c r="A250" s="8"/>
      <c r="B250" s="20" t="s">
        <v>226</v>
      </c>
      <c r="C250" s="4" t="s">
        <v>99</v>
      </c>
      <c r="D250" s="81">
        <v>96</v>
      </c>
      <c r="E250" s="81">
        <v>96</v>
      </c>
      <c r="F250" s="81"/>
      <c r="G250" s="81"/>
      <c r="H250" s="96"/>
      <c r="I250" s="96"/>
      <c r="J250" s="96"/>
      <c r="K250" s="96"/>
      <c r="L250" s="75"/>
      <c r="M250" s="75">
        <f t="shared" si="24"/>
        <v>100</v>
      </c>
      <c r="N250" s="6"/>
      <c r="O250" s="75"/>
      <c r="P250" s="121"/>
      <c r="Q250" s="109"/>
    </row>
    <row r="251" spans="1:17" s="29" customFormat="1" ht="46.5" x14ac:dyDescent="0.35">
      <c r="A251" s="8"/>
      <c r="B251" s="20" t="s">
        <v>378</v>
      </c>
      <c r="C251" s="20" t="s">
        <v>379</v>
      </c>
      <c r="D251" s="81">
        <v>1</v>
      </c>
      <c r="E251" s="81">
        <v>1</v>
      </c>
      <c r="F251" s="81"/>
      <c r="G251" s="81"/>
      <c r="H251" s="96"/>
      <c r="I251" s="96"/>
      <c r="J251" s="96"/>
      <c r="K251" s="96"/>
      <c r="L251" s="75"/>
      <c r="M251" s="75">
        <f t="shared" si="24"/>
        <v>100</v>
      </c>
      <c r="N251" s="6"/>
      <c r="O251" s="75"/>
      <c r="P251" s="121"/>
      <c r="Q251" s="109"/>
    </row>
    <row r="252" spans="1:17" s="28" customFormat="1" ht="15.75" customHeight="1" x14ac:dyDescent="0.35">
      <c r="A252" s="187" t="s">
        <v>104</v>
      </c>
      <c r="B252" s="188"/>
      <c r="C252" s="188"/>
      <c r="D252" s="188"/>
      <c r="E252" s="188"/>
      <c r="F252" s="188"/>
      <c r="G252" s="188"/>
      <c r="H252" s="188"/>
      <c r="I252" s="188"/>
      <c r="J252" s="188"/>
      <c r="K252" s="188"/>
      <c r="L252" s="188"/>
      <c r="M252" s="87">
        <f>(+M251+M250+M249)/3</f>
        <v>100</v>
      </c>
      <c r="N252" s="10"/>
      <c r="O252" s="76">
        <f>M252/L248</f>
        <v>100</v>
      </c>
      <c r="P252" s="123"/>
      <c r="Q252" s="109"/>
    </row>
    <row r="253" spans="1:17" s="28" customFormat="1" ht="75" x14ac:dyDescent="0.35">
      <c r="A253" s="7" t="s">
        <v>258</v>
      </c>
      <c r="B253" s="2" t="s">
        <v>68</v>
      </c>
      <c r="C253" s="53" t="s">
        <v>69</v>
      </c>
      <c r="D253" s="74">
        <v>382.4</v>
      </c>
      <c r="E253" s="112">
        <v>382.4</v>
      </c>
      <c r="F253" s="74"/>
      <c r="G253" s="74"/>
      <c r="H253" s="96"/>
      <c r="I253" s="96"/>
      <c r="J253" s="96"/>
      <c r="K253" s="96"/>
      <c r="L253" s="75">
        <f t="shared" si="19"/>
        <v>1</v>
      </c>
      <c r="M253" s="75"/>
      <c r="N253" s="4"/>
      <c r="O253" s="75"/>
      <c r="P253" s="60"/>
      <c r="Q253" s="109"/>
    </row>
    <row r="254" spans="1:17" s="30" customFormat="1" ht="17.5" x14ac:dyDescent="0.35">
      <c r="A254" s="190" t="s">
        <v>102</v>
      </c>
      <c r="B254" s="191"/>
      <c r="C254" s="191"/>
      <c r="D254" s="191"/>
      <c r="E254" s="191"/>
      <c r="F254" s="191"/>
      <c r="G254" s="191"/>
      <c r="H254" s="191"/>
      <c r="I254" s="191"/>
      <c r="J254" s="191"/>
      <c r="K254" s="191"/>
      <c r="L254" s="192"/>
      <c r="M254" s="76">
        <f>M258</f>
        <v>101.40449438202248</v>
      </c>
      <c r="N254" s="18"/>
      <c r="O254" s="76">
        <f>M254/L253</f>
        <v>101.40449438202248</v>
      </c>
      <c r="P254" s="122"/>
      <c r="Q254" s="158"/>
    </row>
    <row r="255" spans="1:17" s="28" customFormat="1" ht="60" x14ac:dyDescent="0.35">
      <c r="A255" s="7" t="s">
        <v>259</v>
      </c>
      <c r="B255" s="2" t="s">
        <v>70</v>
      </c>
      <c r="C255" s="53" t="s">
        <v>71</v>
      </c>
      <c r="D255" s="74">
        <v>382.4</v>
      </c>
      <c r="E255" s="112">
        <v>382.4</v>
      </c>
      <c r="F255" s="74"/>
      <c r="G255" s="74"/>
      <c r="H255" s="96"/>
      <c r="I255" s="96"/>
      <c r="J255" s="96"/>
      <c r="K255" s="96"/>
      <c r="L255" s="75">
        <f t="shared" si="19"/>
        <v>1</v>
      </c>
      <c r="M255" s="75"/>
      <c r="N255" s="4"/>
      <c r="O255" s="75"/>
      <c r="P255" s="60"/>
      <c r="Q255" s="109"/>
    </row>
    <row r="256" spans="1:17" s="29" customFormat="1" ht="62" x14ac:dyDescent="0.35">
      <c r="A256" s="8"/>
      <c r="B256" s="156" t="s">
        <v>264</v>
      </c>
      <c r="C256" s="3" t="s">
        <v>122</v>
      </c>
      <c r="D256" s="82">
        <v>15</v>
      </c>
      <c r="E256" s="114">
        <v>15</v>
      </c>
      <c r="F256" s="82"/>
      <c r="G256" s="82"/>
      <c r="H256" s="96"/>
      <c r="I256" s="96"/>
      <c r="J256" s="96"/>
      <c r="K256" s="96"/>
      <c r="L256" s="75"/>
      <c r="M256" s="75">
        <f t="shared" ref="M256:M257" si="25">E256/D256*100</f>
        <v>100</v>
      </c>
      <c r="N256" s="6"/>
      <c r="O256" s="75"/>
      <c r="P256" s="121"/>
      <c r="Q256" s="109"/>
    </row>
    <row r="257" spans="1:17" s="29" customFormat="1" ht="77.5" x14ac:dyDescent="0.35">
      <c r="A257" s="8"/>
      <c r="B257" s="156" t="s">
        <v>265</v>
      </c>
      <c r="C257" s="3" t="s">
        <v>99</v>
      </c>
      <c r="D257" s="82">
        <v>89</v>
      </c>
      <c r="E257" s="146">
        <v>91.5</v>
      </c>
      <c r="F257" s="82"/>
      <c r="G257" s="82"/>
      <c r="H257" s="96"/>
      <c r="I257" s="96"/>
      <c r="J257" s="96"/>
      <c r="K257" s="96"/>
      <c r="L257" s="75"/>
      <c r="M257" s="75">
        <f t="shared" si="25"/>
        <v>102.80898876404494</v>
      </c>
      <c r="N257" s="6"/>
      <c r="O257" s="75"/>
      <c r="P257" s="121"/>
      <c r="Q257" s="109"/>
    </row>
    <row r="258" spans="1:17" s="30" customFormat="1" ht="17.5" x14ac:dyDescent="0.35">
      <c r="A258" s="187" t="s">
        <v>104</v>
      </c>
      <c r="B258" s="188"/>
      <c r="C258" s="188"/>
      <c r="D258" s="188"/>
      <c r="E258" s="188"/>
      <c r="F258" s="188"/>
      <c r="G258" s="188"/>
      <c r="H258" s="188"/>
      <c r="I258" s="188"/>
      <c r="J258" s="188"/>
      <c r="K258" s="188"/>
      <c r="L258" s="188"/>
      <c r="M258" s="76">
        <f>(M256+M257)/2</f>
        <v>101.40449438202248</v>
      </c>
      <c r="N258" s="18"/>
      <c r="O258" s="76">
        <f>M258/L255</f>
        <v>101.40449438202248</v>
      </c>
      <c r="P258" s="122"/>
      <c r="Q258" s="158"/>
    </row>
    <row r="259" spans="1:17" s="28" customFormat="1" ht="60" x14ac:dyDescent="0.35">
      <c r="A259" s="7" t="s">
        <v>189</v>
      </c>
      <c r="B259" s="2" t="s">
        <v>377</v>
      </c>
      <c r="C259" s="53" t="s">
        <v>72</v>
      </c>
      <c r="D259" s="74">
        <v>8341.2000000000007</v>
      </c>
      <c r="E259" s="112">
        <v>8183.4</v>
      </c>
      <c r="F259" s="74"/>
      <c r="G259" s="74"/>
      <c r="H259" s="96"/>
      <c r="I259" s="96"/>
      <c r="J259" s="96"/>
      <c r="K259" s="96"/>
      <c r="L259" s="75">
        <f t="shared" si="19"/>
        <v>0.98108185872536313</v>
      </c>
      <c r="M259" s="75"/>
      <c r="N259" s="4"/>
      <c r="O259" s="75"/>
      <c r="P259" s="60"/>
      <c r="Q259" s="109"/>
    </row>
    <row r="260" spans="1:17" s="29" customFormat="1" ht="31" x14ac:dyDescent="0.35">
      <c r="A260" s="8"/>
      <c r="B260" s="20" t="s">
        <v>181</v>
      </c>
      <c r="C260" s="57" t="s">
        <v>99</v>
      </c>
      <c r="D260" s="54">
        <v>55</v>
      </c>
      <c r="E260" s="54">
        <v>55</v>
      </c>
      <c r="F260" s="54"/>
      <c r="G260" s="54"/>
      <c r="H260" s="96"/>
      <c r="I260" s="96"/>
      <c r="J260" s="96"/>
      <c r="K260" s="96"/>
      <c r="L260" s="75"/>
      <c r="M260" s="75">
        <f>E260/D260*100</f>
        <v>100</v>
      </c>
      <c r="N260" s="6"/>
      <c r="O260" s="75"/>
      <c r="P260" s="121"/>
      <c r="Q260" s="109"/>
    </row>
    <row r="261" spans="1:17" s="28" customFormat="1" x14ac:dyDescent="0.35">
      <c r="A261" s="190" t="s">
        <v>102</v>
      </c>
      <c r="B261" s="191"/>
      <c r="C261" s="191"/>
      <c r="D261" s="191"/>
      <c r="E261" s="191"/>
      <c r="F261" s="191"/>
      <c r="G261" s="191"/>
      <c r="H261" s="191"/>
      <c r="I261" s="191"/>
      <c r="J261" s="191"/>
      <c r="K261" s="191"/>
      <c r="L261" s="192"/>
      <c r="M261" s="76">
        <f>(M260+M282+M286)/3</f>
        <v>100</v>
      </c>
      <c r="N261" s="18"/>
      <c r="O261" s="76">
        <f>M261/L259</f>
        <v>101.92829386318647</v>
      </c>
      <c r="P261" s="123"/>
      <c r="Q261" s="109"/>
    </row>
    <row r="262" spans="1:17" s="28" customFormat="1" ht="75" x14ac:dyDescent="0.35">
      <c r="A262" s="7" t="s">
        <v>190</v>
      </c>
      <c r="B262" s="2" t="s">
        <v>73</v>
      </c>
      <c r="C262" s="53" t="s">
        <v>74</v>
      </c>
      <c r="D262" s="74">
        <v>7908.8</v>
      </c>
      <c r="E262" s="112">
        <v>7804.6</v>
      </c>
      <c r="F262" s="74"/>
      <c r="G262" s="74"/>
      <c r="H262" s="96"/>
      <c r="I262" s="96"/>
      <c r="J262" s="96"/>
      <c r="K262" s="96"/>
      <c r="L262" s="75">
        <f t="shared" si="19"/>
        <v>0.98682480275136564</v>
      </c>
      <c r="M262" s="75"/>
      <c r="N262" s="4"/>
      <c r="O262" s="75"/>
      <c r="P262" s="60"/>
      <c r="Q262" s="109"/>
    </row>
    <row r="263" spans="1:17" s="29" customFormat="1" ht="62" x14ac:dyDescent="0.35">
      <c r="A263" s="8"/>
      <c r="B263" s="20" t="s">
        <v>310</v>
      </c>
      <c r="C263" s="57" t="s">
        <v>182</v>
      </c>
      <c r="D263" s="54">
        <v>0</v>
      </c>
      <c r="E263" s="67" t="s">
        <v>431</v>
      </c>
      <c r="F263" s="66"/>
      <c r="G263" s="66"/>
      <c r="H263" s="96"/>
      <c r="I263" s="96"/>
      <c r="J263" s="96"/>
      <c r="K263" s="96"/>
      <c r="L263" s="75"/>
      <c r="M263" s="75">
        <v>100</v>
      </c>
      <c r="N263" s="6"/>
      <c r="O263" s="75"/>
      <c r="P263" s="121"/>
      <c r="Q263" s="109"/>
    </row>
    <row r="264" spans="1:17" s="29" customFormat="1" ht="62" x14ac:dyDescent="0.35">
      <c r="A264" s="8"/>
      <c r="B264" s="20" t="s">
        <v>311</v>
      </c>
      <c r="C264" s="57" t="s">
        <v>309</v>
      </c>
      <c r="D264" s="54">
        <v>5</v>
      </c>
      <c r="E264" s="67" t="s">
        <v>144</v>
      </c>
      <c r="F264" s="66"/>
      <c r="G264" s="66"/>
      <c r="H264" s="96"/>
      <c r="I264" s="96"/>
      <c r="J264" s="96"/>
      <c r="K264" s="96"/>
      <c r="L264" s="75"/>
      <c r="M264" s="75">
        <f>E264/D264*100</f>
        <v>100</v>
      </c>
      <c r="N264" s="6"/>
      <c r="O264" s="75"/>
      <c r="P264" s="121"/>
      <c r="Q264" s="109"/>
    </row>
    <row r="265" spans="1:17" s="29" customFormat="1" ht="77.5" x14ac:dyDescent="0.35">
      <c r="A265" s="8"/>
      <c r="B265" s="20" t="s">
        <v>312</v>
      </c>
      <c r="C265" s="57" t="s">
        <v>183</v>
      </c>
      <c r="D265" s="67" t="s">
        <v>431</v>
      </c>
      <c r="E265" s="67" t="s">
        <v>431</v>
      </c>
      <c r="F265" s="66"/>
      <c r="G265" s="66"/>
      <c r="H265" s="96"/>
      <c r="I265" s="96"/>
      <c r="J265" s="96"/>
      <c r="K265" s="96"/>
      <c r="L265" s="75"/>
      <c r="M265" s="75">
        <v>100</v>
      </c>
      <c r="N265" s="6"/>
      <c r="O265" s="75"/>
      <c r="P265" s="121"/>
      <c r="Q265" s="109"/>
    </row>
    <row r="266" spans="1:17" s="29" customFormat="1" ht="31" x14ac:dyDescent="0.35">
      <c r="A266" s="8"/>
      <c r="B266" s="20" t="s">
        <v>313</v>
      </c>
      <c r="C266" s="57" t="s">
        <v>184</v>
      </c>
      <c r="D266" s="54">
        <v>1809</v>
      </c>
      <c r="E266" s="67" t="s">
        <v>432</v>
      </c>
      <c r="F266" s="66"/>
      <c r="G266" s="66"/>
      <c r="H266" s="96"/>
      <c r="I266" s="96"/>
      <c r="J266" s="96"/>
      <c r="K266" s="96"/>
      <c r="L266" s="75"/>
      <c r="M266" s="75">
        <f>E266/D266*100</f>
        <v>100</v>
      </c>
      <c r="N266" s="6"/>
      <c r="O266" s="75"/>
      <c r="P266" s="121"/>
      <c r="Q266" s="109"/>
    </row>
    <row r="267" spans="1:17" s="29" customFormat="1" ht="198" customHeight="1" x14ac:dyDescent="0.35">
      <c r="A267" s="8"/>
      <c r="B267" s="20" t="s">
        <v>314</v>
      </c>
      <c r="C267" s="57" t="s">
        <v>184</v>
      </c>
      <c r="D267" s="54">
        <v>13</v>
      </c>
      <c r="E267" s="67" t="s">
        <v>258</v>
      </c>
      <c r="F267" s="66"/>
      <c r="G267" s="66"/>
      <c r="H267" s="96"/>
      <c r="I267" s="96"/>
      <c r="J267" s="96"/>
      <c r="K267" s="96"/>
      <c r="L267" s="75"/>
      <c r="M267" s="145">
        <f>E267/D267*100</f>
        <v>100</v>
      </c>
      <c r="N267" s="6"/>
      <c r="O267" s="75"/>
      <c r="P267" s="121"/>
      <c r="Q267" s="109"/>
    </row>
    <row r="268" spans="1:17" s="29" customFormat="1" ht="63.75" customHeight="1" x14ac:dyDescent="0.35">
      <c r="A268" s="8"/>
      <c r="B268" s="20" t="s">
        <v>315</v>
      </c>
      <c r="C268" s="57" t="s">
        <v>184</v>
      </c>
      <c r="D268" s="54">
        <v>0</v>
      </c>
      <c r="E268" s="67" t="s">
        <v>431</v>
      </c>
      <c r="F268" s="66"/>
      <c r="G268" s="66"/>
      <c r="H268" s="96"/>
      <c r="I268" s="96"/>
      <c r="J268" s="96"/>
      <c r="K268" s="96"/>
      <c r="L268" s="75"/>
      <c r="M268" s="155" t="s">
        <v>433</v>
      </c>
      <c r="N268" s="6"/>
      <c r="O268" s="75"/>
      <c r="P268" s="121"/>
      <c r="Q268" s="109"/>
    </row>
    <row r="269" spans="1:17" s="29" customFormat="1" ht="46.5" x14ac:dyDescent="0.35">
      <c r="A269" s="8"/>
      <c r="B269" s="20" t="s">
        <v>316</v>
      </c>
      <c r="C269" s="57" t="s">
        <v>185</v>
      </c>
      <c r="D269" s="54" t="s">
        <v>186</v>
      </c>
      <c r="E269" s="67" t="s">
        <v>186</v>
      </c>
      <c r="F269" s="66"/>
      <c r="G269" s="66"/>
      <c r="H269" s="96"/>
      <c r="I269" s="96"/>
      <c r="J269" s="96"/>
      <c r="K269" s="96"/>
      <c r="L269" s="75"/>
      <c r="M269" s="75">
        <v>100</v>
      </c>
      <c r="N269" s="6"/>
      <c r="O269" s="75"/>
      <c r="P269" s="121"/>
      <c r="Q269" s="109"/>
    </row>
    <row r="270" spans="1:17" s="29" customFormat="1" ht="62" x14ac:dyDescent="0.35">
      <c r="A270" s="8"/>
      <c r="B270" s="20" t="s">
        <v>317</v>
      </c>
      <c r="C270" s="57" t="s">
        <v>185</v>
      </c>
      <c r="D270" s="67" t="s">
        <v>187</v>
      </c>
      <c r="E270" s="67" t="s">
        <v>187</v>
      </c>
      <c r="F270" s="66"/>
      <c r="G270" s="66"/>
      <c r="H270" s="96"/>
      <c r="I270" s="96"/>
      <c r="J270" s="96"/>
      <c r="K270" s="96"/>
      <c r="L270" s="75"/>
      <c r="M270" s="75">
        <v>100</v>
      </c>
      <c r="N270" s="6"/>
      <c r="O270" s="75"/>
      <c r="P270" s="121"/>
      <c r="Q270" s="109"/>
    </row>
    <row r="271" spans="1:17" s="29" customFormat="1" x14ac:dyDescent="0.35">
      <c r="A271" s="8"/>
      <c r="B271" s="20" t="s">
        <v>318</v>
      </c>
      <c r="C271" s="58" t="s">
        <v>188</v>
      </c>
      <c r="D271" s="54">
        <v>0</v>
      </c>
      <c r="E271" s="67">
        <v>0</v>
      </c>
      <c r="F271" s="66"/>
      <c r="G271" s="66"/>
      <c r="H271" s="96"/>
      <c r="I271" s="96"/>
      <c r="J271" s="96"/>
      <c r="K271" s="96"/>
      <c r="L271" s="75"/>
      <c r="M271" s="75">
        <v>100</v>
      </c>
      <c r="N271" s="6"/>
      <c r="O271" s="75"/>
      <c r="P271" s="121"/>
      <c r="Q271" s="109"/>
    </row>
    <row r="272" spans="1:17" s="29" customFormat="1" ht="31" x14ac:dyDescent="0.35">
      <c r="A272" s="8"/>
      <c r="B272" s="20" t="s">
        <v>319</v>
      </c>
      <c r="C272" s="58" t="s">
        <v>188</v>
      </c>
      <c r="D272" s="54">
        <v>56</v>
      </c>
      <c r="E272" s="67" t="s">
        <v>434</v>
      </c>
      <c r="F272" s="66"/>
      <c r="G272" s="66"/>
      <c r="H272" s="96"/>
      <c r="I272" s="96"/>
      <c r="J272" s="96"/>
      <c r="K272" s="96"/>
      <c r="L272" s="75"/>
      <c r="M272" s="75">
        <f t="shared" ref="M272:M279" si="26">E272/D272*100</f>
        <v>100</v>
      </c>
      <c r="N272" s="6"/>
      <c r="O272" s="75"/>
      <c r="P272" s="121"/>
      <c r="Q272" s="109"/>
    </row>
    <row r="273" spans="1:17" s="29" customFormat="1" ht="31" x14ac:dyDescent="0.35">
      <c r="A273" s="8"/>
      <c r="B273" s="20" t="s">
        <v>320</v>
      </c>
      <c r="C273" s="58" t="s">
        <v>188</v>
      </c>
      <c r="D273" s="54">
        <v>19</v>
      </c>
      <c r="E273" s="67" t="s">
        <v>414</v>
      </c>
      <c r="F273" s="66"/>
      <c r="G273" s="66"/>
      <c r="H273" s="96"/>
      <c r="I273" s="96"/>
      <c r="J273" s="96"/>
      <c r="K273" s="96"/>
      <c r="L273" s="75"/>
      <c r="M273" s="75">
        <f t="shared" si="26"/>
        <v>100</v>
      </c>
      <c r="N273" s="6"/>
      <c r="O273" s="75"/>
      <c r="P273" s="121"/>
      <c r="Q273" s="109"/>
    </row>
    <row r="274" spans="1:17" s="29" customFormat="1" ht="31" x14ac:dyDescent="0.35">
      <c r="A274" s="8"/>
      <c r="B274" s="20" t="s">
        <v>321</v>
      </c>
      <c r="C274" s="58" t="s">
        <v>188</v>
      </c>
      <c r="D274" s="54">
        <v>13</v>
      </c>
      <c r="E274" s="67" t="s">
        <v>258</v>
      </c>
      <c r="F274" s="66"/>
      <c r="G274" s="66"/>
      <c r="H274" s="96"/>
      <c r="I274" s="96"/>
      <c r="J274" s="96"/>
      <c r="K274" s="96"/>
      <c r="L274" s="75"/>
      <c r="M274" s="75">
        <f t="shared" si="26"/>
        <v>100</v>
      </c>
      <c r="N274" s="6"/>
      <c r="O274" s="75"/>
      <c r="P274" s="121"/>
      <c r="Q274" s="109"/>
    </row>
    <row r="275" spans="1:17" s="29" customFormat="1" ht="108.5" x14ac:dyDescent="0.35">
      <c r="A275" s="8"/>
      <c r="B275" s="20" t="s">
        <v>322</v>
      </c>
      <c r="C275" s="58" t="s">
        <v>188</v>
      </c>
      <c r="D275" s="54">
        <v>3</v>
      </c>
      <c r="E275" s="67" t="s">
        <v>139</v>
      </c>
      <c r="F275" s="66"/>
      <c r="G275" s="66"/>
      <c r="H275" s="96"/>
      <c r="I275" s="96"/>
      <c r="J275" s="96"/>
      <c r="K275" s="96"/>
      <c r="L275" s="75"/>
      <c r="M275" s="75">
        <f t="shared" si="26"/>
        <v>100</v>
      </c>
      <c r="N275" s="6"/>
      <c r="O275" s="75"/>
      <c r="P275" s="121"/>
      <c r="Q275" s="109"/>
    </row>
    <row r="276" spans="1:17" s="29" customFormat="1" ht="62" x14ac:dyDescent="0.35">
      <c r="A276" s="9"/>
      <c r="B276" s="20" t="s">
        <v>326</v>
      </c>
      <c r="C276" s="58" t="s">
        <v>188</v>
      </c>
      <c r="D276" s="54">
        <v>18</v>
      </c>
      <c r="E276" s="67" t="s">
        <v>339</v>
      </c>
      <c r="F276" s="66"/>
      <c r="G276" s="66"/>
      <c r="H276" s="96"/>
      <c r="I276" s="96"/>
      <c r="J276" s="96"/>
      <c r="K276" s="96"/>
      <c r="L276" s="75"/>
      <c r="M276" s="75">
        <f t="shared" si="26"/>
        <v>100</v>
      </c>
      <c r="N276" s="6"/>
      <c r="O276" s="75"/>
      <c r="P276" s="121"/>
      <c r="Q276" s="109"/>
    </row>
    <row r="277" spans="1:17" s="29" customFormat="1" ht="93" x14ac:dyDescent="0.35">
      <c r="A277" s="9"/>
      <c r="B277" s="20" t="s">
        <v>323</v>
      </c>
      <c r="C277" s="58" t="s">
        <v>188</v>
      </c>
      <c r="D277" s="54">
        <v>99</v>
      </c>
      <c r="E277" s="67" t="s">
        <v>435</v>
      </c>
      <c r="F277" s="66"/>
      <c r="G277" s="66"/>
      <c r="H277" s="96"/>
      <c r="I277" s="96"/>
      <c r="J277" s="96"/>
      <c r="K277" s="96"/>
      <c r="L277" s="75"/>
      <c r="M277" s="75">
        <f t="shared" si="26"/>
        <v>100</v>
      </c>
      <c r="N277" s="6"/>
      <c r="O277" s="75"/>
      <c r="P277" s="121"/>
      <c r="Q277" s="109"/>
    </row>
    <row r="278" spans="1:17" s="29" customFormat="1" ht="31" x14ac:dyDescent="0.35">
      <c r="A278" s="9"/>
      <c r="B278" s="20" t="s">
        <v>325</v>
      </c>
      <c r="C278" s="58" t="s">
        <v>188</v>
      </c>
      <c r="D278" s="54">
        <v>0</v>
      </c>
      <c r="E278" s="67">
        <v>0</v>
      </c>
      <c r="F278" s="66"/>
      <c r="G278" s="66"/>
      <c r="H278" s="96"/>
      <c r="I278" s="96"/>
      <c r="J278" s="96"/>
      <c r="K278" s="96"/>
      <c r="L278" s="75"/>
      <c r="M278" s="75">
        <v>100</v>
      </c>
      <c r="N278" s="6"/>
      <c r="O278" s="75"/>
      <c r="P278" s="121"/>
      <c r="Q278" s="109"/>
    </row>
    <row r="279" spans="1:17" s="29" customFormat="1" ht="62" x14ac:dyDescent="0.35">
      <c r="A279" s="9"/>
      <c r="B279" s="20" t="s">
        <v>324</v>
      </c>
      <c r="C279" s="57" t="s">
        <v>184</v>
      </c>
      <c r="D279" s="54">
        <v>3</v>
      </c>
      <c r="E279" s="67" t="s">
        <v>139</v>
      </c>
      <c r="F279" s="66"/>
      <c r="G279" s="66"/>
      <c r="H279" s="96"/>
      <c r="I279" s="96"/>
      <c r="J279" s="96"/>
      <c r="K279" s="96"/>
      <c r="L279" s="75"/>
      <c r="M279" s="75">
        <f t="shared" si="26"/>
        <v>100</v>
      </c>
      <c r="N279" s="6"/>
      <c r="O279" s="75"/>
      <c r="P279" s="121"/>
      <c r="Q279" s="109"/>
    </row>
    <row r="280" spans="1:17" s="29" customFormat="1" x14ac:dyDescent="0.35">
      <c r="A280" s="8"/>
      <c r="B280" s="20" t="s">
        <v>436</v>
      </c>
      <c r="C280" s="57" t="s">
        <v>437</v>
      </c>
      <c r="D280" s="54">
        <v>0</v>
      </c>
      <c r="E280" s="67" t="s">
        <v>431</v>
      </c>
      <c r="F280" s="66"/>
      <c r="G280" s="66"/>
      <c r="H280" s="96"/>
      <c r="I280" s="96"/>
      <c r="J280" s="96"/>
      <c r="K280" s="96"/>
      <c r="L280" s="75"/>
      <c r="M280" s="75">
        <v>100</v>
      </c>
      <c r="N280" s="6"/>
      <c r="O280" s="75"/>
      <c r="P280" s="121"/>
      <c r="Q280" s="109"/>
    </row>
    <row r="281" spans="1:17" s="29" customFormat="1" ht="46.5" x14ac:dyDescent="0.35">
      <c r="A281" s="8"/>
      <c r="B281" s="20" t="s">
        <v>438</v>
      </c>
      <c r="C281" s="57" t="s">
        <v>188</v>
      </c>
      <c r="D281" s="54">
        <v>0</v>
      </c>
      <c r="E281" s="67" t="s">
        <v>431</v>
      </c>
      <c r="F281" s="66"/>
      <c r="G281" s="66"/>
      <c r="H281" s="96"/>
      <c r="I281" s="96"/>
      <c r="J281" s="96"/>
      <c r="K281" s="96"/>
      <c r="L281" s="75"/>
      <c r="M281" s="75">
        <v>100</v>
      </c>
      <c r="N281" s="6"/>
      <c r="O281" s="75"/>
      <c r="P281" s="121"/>
      <c r="Q281" s="109"/>
    </row>
    <row r="282" spans="1:17" s="28" customFormat="1" x14ac:dyDescent="0.35">
      <c r="A282" s="190" t="s">
        <v>103</v>
      </c>
      <c r="B282" s="191"/>
      <c r="C282" s="191"/>
      <c r="D282" s="191"/>
      <c r="E282" s="191"/>
      <c r="F282" s="191"/>
      <c r="G282" s="191"/>
      <c r="H282" s="191"/>
      <c r="I282" s="191"/>
      <c r="J282" s="191"/>
      <c r="K282" s="191"/>
      <c r="L282" s="192"/>
      <c r="M282" s="76">
        <f>(M263+M264+M265+M266+M267+M268+M269+M270+M271+M272+M273+M274+M275+M276+M277+M278+M279+M280+M281)/19</f>
        <v>100</v>
      </c>
      <c r="N282" s="18"/>
      <c r="O282" s="76">
        <f>M282/L262</f>
        <v>101.335110063296</v>
      </c>
      <c r="P282" s="123"/>
      <c r="Q282" s="109"/>
    </row>
    <row r="283" spans="1:17" s="28" customFormat="1" ht="30" x14ac:dyDescent="0.35">
      <c r="A283" s="7" t="s">
        <v>260</v>
      </c>
      <c r="B283" s="2" t="s">
        <v>75</v>
      </c>
      <c r="C283" s="53" t="s">
        <v>76</v>
      </c>
      <c r="D283" s="74">
        <v>198.1</v>
      </c>
      <c r="E283" s="112">
        <v>198.1</v>
      </c>
      <c r="F283" s="74"/>
      <c r="G283" s="74"/>
      <c r="H283" s="96"/>
      <c r="I283" s="96"/>
      <c r="J283" s="96"/>
      <c r="K283" s="96"/>
      <c r="L283" s="75">
        <f t="shared" si="19"/>
        <v>1</v>
      </c>
      <c r="M283" s="75"/>
      <c r="N283" s="4"/>
      <c r="O283" s="75"/>
      <c r="P283" s="60"/>
      <c r="Q283" s="109"/>
    </row>
    <row r="284" spans="1:17" s="29" customFormat="1" ht="62" x14ac:dyDescent="0.35">
      <c r="A284" s="8"/>
      <c r="B284" s="20" t="s">
        <v>219</v>
      </c>
      <c r="C284" s="57" t="s">
        <v>99</v>
      </c>
      <c r="D284" s="54">
        <v>107</v>
      </c>
      <c r="E284" s="54">
        <v>107</v>
      </c>
      <c r="F284" s="54"/>
      <c r="G284" s="54"/>
      <c r="H284" s="96"/>
      <c r="I284" s="96"/>
      <c r="J284" s="96"/>
      <c r="K284" s="96"/>
      <c r="L284" s="75"/>
      <c r="M284" s="75">
        <f>E284/D284*100</f>
        <v>100</v>
      </c>
      <c r="N284" s="6"/>
      <c r="O284" s="75"/>
      <c r="P284" s="121"/>
      <c r="Q284" s="109"/>
    </row>
    <row r="285" spans="1:17" s="29" customFormat="1" ht="46.5" x14ac:dyDescent="0.35">
      <c r="A285" s="8"/>
      <c r="B285" s="70" t="s">
        <v>220</v>
      </c>
      <c r="C285" s="57" t="s">
        <v>99</v>
      </c>
      <c r="D285" s="54">
        <v>75</v>
      </c>
      <c r="E285" s="54">
        <v>75</v>
      </c>
      <c r="F285" s="54"/>
      <c r="G285" s="54"/>
      <c r="H285" s="96"/>
      <c r="I285" s="96"/>
      <c r="J285" s="96"/>
      <c r="K285" s="96"/>
      <c r="L285" s="75"/>
      <c r="M285" s="75">
        <f>E285/D285*100</f>
        <v>100</v>
      </c>
      <c r="N285" s="6"/>
      <c r="O285" s="75"/>
      <c r="P285" s="121"/>
      <c r="Q285" s="109"/>
    </row>
    <row r="286" spans="1:17" s="28" customFormat="1" x14ac:dyDescent="0.35">
      <c r="A286" s="190" t="s">
        <v>104</v>
      </c>
      <c r="B286" s="191"/>
      <c r="C286" s="191"/>
      <c r="D286" s="191"/>
      <c r="E286" s="191"/>
      <c r="F286" s="191"/>
      <c r="G286" s="191"/>
      <c r="H286" s="191"/>
      <c r="I286" s="191"/>
      <c r="J286" s="191"/>
      <c r="K286" s="191"/>
      <c r="L286" s="192"/>
      <c r="M286" s="76">
        <f>(M284+M285)/2</f>
        <v>100</v>
      </c>
      <c r="N286" s="18"/>
      <c r="O286" s="76">
        <f>M286/L283</f>
        <v>100</v>
      </c>
      <c r="P286" s="18"/>
      <c r="Q286" s="109"/>
    </row>
    <row r="287" spans="1:17" s="28" customFormat="1" ht="45" x14ac:dyDescent="0.35">
      <c r="A287" s="7" t="s">
        <v>400</v>
      </c>
      <c r="B287" s="2" t="s">
        <v>401</v>
      </c>
      <c r="C287" s="55">
        <v>1530000000</v>
      </c>
      <c r="D287" s="74">
        <v>233.3</v>
      </c>
      <c r="E287" s="112">
        <v>180.7</v>
      </c>
      <c r="F287" s="74"/>
      <c r="G287" s="74"/>
      <c r="H287" s="96"/>
      <c r="I287" s="96"/>
      <c r="J287" s="96"/>
      <c r="K287" s="96"/>
      <c r="L287" s="75">
        <f t="shared" ref="L287" si="27">E287/D287</f>
        <v>0.77453921988855545</v>
      </c>
      <c r="M287" s="75"/>
      <c r="N287" s="4"/>
      <c r="O287" s="75"/>
      <c r="P287" s="60"/>
      <c r="Q287" s="109"/>
    </row>
    <row r="288" spans="1:17" s="29" customFormat="1" ht="62" x14ac:dyDescent="0.35">
      <c r="A288" s="8"/>
      <c r="B288" s="20" t="s">
        <v>415</v>
      </c>
      <c r="C288" s="57" t="s">
        <v>437</v>
      </c>
      <c r="D288" s="54">
        <v>14</v>
      </c>
      <c r="E288" s="54">
        <v>14</v>
      </c>
      <c r="F288" s="54"/>
      <c r="G288" s="54"/>
      <c r="H288" s="96"/>
      <c r="I288" s="96"/>
      <c r="J288" s="96"/>
      <c r="K288" s="96"/>
      <c r="L288" s="75"/>
      <c r="M288" s="75">
        <f>E288/D288*100</f>
        <v>100</v>
      </c>
      <c r="N288" s="6"/>
      <c r="O288" s="75"/>
      <c r="P288" s="121"/>
      <c r="Q288" s="109"/>
    </row>
    <row r="289" spans="1:17" s="28" customFormat="1" x14ac:dyDescent="0.35">
      <c r="A289" s="190" t="s">
        <v>104</v>
      </c>
      <c r="B289" s="191"/>
      <c r="C289" s="191"/>
      <c r="D289" s="191"/>
      <c r="E289" s="191"/>
      <c r="F289" s="191"/>
      <c r="G289" s="191"/>
      <c r="H289" s="191"/>
      <c r="I289" s="191"/>
      <c r="J289" s="191"/>
      <c r="K289" s="191"/>
      <c r="L289" s="192"/>
      <c r="M289" s="76">
        <f>M288</f>
        <v>100</v>
      </c>
      <c r="N289" s="18"/>
      <c r="O289" s="76">
        <f>M289/L287</f>
        <v>129.10902047592697</v>
      </c>
      <c r="P289" s="18"/>
      <c r="Q289" s="109"/>
    </row>
    <row r="290" spans="1:17" s="28" customFormat="1" ht="90" x14ac:dyDescent="0.35">
      <c r="A290" s="7" t="s">
        <v>261</v>
      </c>
      <c r="B290" s="2" t="s">
        <v>77</v>
      </c>
      <c r="C290" s="53" t="s">
        <v>78</v>
      </c>
      <c r="D290" s="74">
        <v>1157.2</v>
      </c>
      <c r="E290" s="112">
        <v>1157.2</v>
      </c>
      <c r="F290" s="74"/>
      <c r="G290" s="74"/>
      <c r="H290" s="96"/>
      <c r="I290" s="96"/>
      <c r="J290" s="96"/>
      <c r="K290" s="96"/>
      <c r="L290" s="75">
        <f t="shared" si="19"/>
        <v>1</v>
      </c>
      <c r="M290" s="75"/>
      <c r="N290" s="4"/>
      <c r="O290" s="75"/>
      <c r="P290" s="60"/>
      <c r="Q290" s="109"/>
    </row>
    <row r="291" spans="1:17" s="28" customFormat="1" ht="46.5" x14ac:dyDescent="0.35">
      <c r="A291" s="7"/>
      <c r="B291" s="20" t="s">
        <v>234</v>
      </c>
      <c r="C291" s="25" t="s">
        <v>235</v>
      </c>
      <c r="D291" s="54">
        <v>1</v>
      </c>
      <c r="E291" s="54">
        <v>1</v>
      </c>
      <c r="F291" s="54"/>
      <c r="G291" s="54"/>
      <c r="H291" s="96"/>
      <c r="I291" s="96"/>
      <c r="J291" s="96"/>
      <c r="K291" s="96"/>
      <c r="L291" s="75"/>
      <c r="M291" s="75">
        <f>E291/D291*100</f>
        <v>100</v>
      </c>
      <c r="N291" s="4"/>
      <c r="O291" s="75"/>
      <c r="P291" s="60"/>
      <c r="Q291" s="109"/>
    </row>
    <row r="292" spans="1:17" s="28" customFormat="1" ht="108.5" x14ac:dyDescent="0.35">
      <c r="A292" s="7"/>
      <c r="B292" s="20" t="s">
        <v>236</v>
      </c>
      <c r="C292" s="25" t="s">
        <v>235</v>
      </c>
      <c r="D292" s="54">
        <v>1</v>
      </c>
      <c r="E292" s="54">
        <v>1</v>
      </c>
      <c r="F292" s="54"/>
      <c r="G292" s="54"/>
      <c r="H292" s="96"/>
      <c r="I292" s="96"/>
      <c r="J292" s="96"/>
      <c r="K292" s="96"/>
      <c r="L292" s="75"/>
      <c r="M292" s="75">
        <f>E292/D292*100</f>
        <v>100</v>
      </c>
      <c r="N292" s="4"/>
      <c r="O292" s="75"/>
      <c r="P292" s="60"/>
      <c r="Q292" s="109"/>
    </row>
    <row r="293" spans="1:17" s="28" customFormat="1" ht="16.5" customHeight="1" x14ac:dyDescent="0.35">
      <c r="A293" s="184" t="s">
        <v>102</v>
      </c>
      <c r="B293" s="185"/>
      <c r="C293" s="185"/>
      <c r="D293" s="185"/>
      <c r="E293" s="185"/>
      <c r="F293" s="185"/>
      <c r="G293" s="185"/>
      <c r="H293" s="185"/>
      <c r="I293" s="185"/>
      <c r="J293" s="185"/>
      <c r="K293" s="185"/>
      <c r="L293" s="186"/>
      <c r="M293" s="76">
        <f>(M291+M292)/2</f>
        <v>100</v>
      </c>
      <c r="N293" s="18"/>
      <c r="O293" s="76">
        <f>M293/L290</f>
        <v>100</v>
      </c>
      <c r="P293" s="122"/>
      <c r="Q293" s="109"/>
    </row>
    <row r="294" spans="1:17" s="28" customFormat="1" ht="75" x14ac:dyDescent="0.35">
      <c r="A294" s="7" t="s">
        <v>262</v>
      </c>
      <c r="B294" s="2" t="s">
        <v>79</v>
      </c>
      <c r="C294" s="53" t="s">
        <v>80</v>
      </c>
      <c r="D294" s="74">
        <v>1157.2</v>
      </c>
      <c r="E294" s="112">
        <v>1157.2</v>
      </c>
      <c r="F294" s="74"/>
      <c r="G294" s="74"/>
      <c r="H294" s="96"/>
      <c r="I294" s="96"/>
      <c r="J294" s="96"/>
      <c r="K294" s="96"/>
      <c r="L294" s="75">
        <f t="shared" si="19"/>
        <v>1</v>
      </c>
      <c r="M294" s="75"/>
      <c r="N294" s="4"/>
      <c r="O294" s="75"/>
      <c r="P294" s="60"/>
      <c r="Q294" s="109"/>
    </row>
    <row r="295" spans="1:17" s="28" customFormat="1" ht="46.5" x14ac:dyDescent="0.35">
      <c r="A295" s="7"/>
      <c r="B295" s="156" t="s">
        <v>237</v>
      </c>
      <c r="C295" s="24" t="s">
        <v>235</v>
      </c>
      <c r="D295" s="54">
        <v>1</v>
      </c>
      <c r="E295" s="54">
        <v>1</v>
      </c>
      <c r="F295" s="54"/>
      <c r="G295" s="54"/>
      <c r="H295" s="96"/>
      <c r="I295" s="96"/>
      <c r="J295" s="96"/>
      <c r="K295" s="96"/>
      <c r="L295" s="75"/>
      <c r="M295" s="75">
        <f>E295/D295*100</f>
        <v>100</v>
      </c>
      <c r="N295" s="4"/>
      <c r="O295" s="75"/>
      <c r="P295" s="60"/>
      <c r="Q295" s="109"/>
    </row>
    <row r="296" spans="1:17" s="28" customFormat="1" ht="46.5" x14ac:dyDescent="0.35">
      <c r="A296" s="7"/>
      <c r="B296" s="156" t="s">
        <v>238</v>
      </c>
      <c r="C296" s="24" t="s">
        <v>235</v>
      </c>
      <c r="D296" s="54">
        <v>1</v>
      </c>
      <c r="E296" s="54">
        <v>1</v>
      </c>
      <c r="F296" s="54"/>
      <c r="G296" s="54"/>
      <c r="H296" s="96"/>
      <c r="I296" s="96"/>
      <c r="J296" s="96"/>
      <c r="K296" s="96"/>
      <c r="L296" s="75"/>
      <c r="M296" s="75">
        <f t="shared" ref="M296:M298" si="28">E296/D296*100</f>
        <v>100</v>
      </c>
      <c r="N296" s="4"/>
      <c r="O296" s="75"/>
      <c r="P296" s="60"/>
      <c r="Q296" s="109"/>
    </row>
    <row r="297" spans="1:17" s="28" customFormat="1" ht="124" x14ac:dyDescent="0.35">
      <c r="A297" s="7"/>
      <c r="B297" s="156" t="s">
        <v>239</v>
      </c>
      <c r="C297" s="62" t="s">
        <v>99</v>
      </c>
      <c r="D297" s="54">
        <v>100</v>
      </c>
      <c r="E297" s="54">
        <v>100</v>
      </c>
      <c r="F297" s="54"/>
      <c r="G297" s="54"/>
      <c r="H297" s="96"/>
      <c r="I297" s="96"/>
      <c r="J297" s="96"/>
      <c r="K297" s="96"/>
      <c r="L297" s="75"/>
      <c r="M297" s="75">
        <f t="shared" si="28"/>
        <v>100</v>
      </c>
      <c r="N297" s="4"/>
      <c r="O297" s="75"/>
      <c r="P297" s="60"/>
      <c r="Q297" s="109"/>
    </row>
    <row r="298" spans="1:17" s="28" customFormat="1" ht="77.5" x14ac:dyDescent="0.35">
      <c r="A298" s="7"/>
      <c r="B298" s="156" t="s">
        <v>240</v>
      </c>
      <c r="C298" s="62" t="s">
        <v>99</v>
      </c>
      <c r="D298" s="54">
        <v>100</v>
      </c>
      <c r="E298" s="54">
        <v>100</v>
      </c>
      <c r="F298" s="54"/>
      <c r="G298" s="54"/>
      <c r="H298" s="96"/>
      <c r="I298" s="96"/>
      <c r="J298" s="96"/>
      <c r="K298" s="96"/>
      <c r="L298" s="75"/>
      <c r="M298" s="75">
        <f t="shared" si="28"/>
        <v>100</v>
      </c>
      <c r="N298" s="4"/>
      <c r="O298" s="75"/>
      <c r="P298" s="60"/>
      <c r="Q298" s="109"/>
    </row>
    <row r="299" spans="1:17" s="28" customFormat="1" x14ac:dyDescent="0.35">
      <c r="A299" s="190" t="s">
        <v>104</v>
      </c>
      <c r="B299" s="191"/>
      <c r="C299" s="191"/>
      <c r="D299" s="191"/>
      <c r="E299" s="191"/>
      <c r="F299" s="191"/>
      <c r="G299" s="191"/>
      <c r="H299" s="191"/>
      <c r="I299" s="191"/>
      <c r="J299" s="191"/>
      <c r="K299" s="191"/>
      <c r="L299" s="191"/>
      <c r="M299" s="80">
        <f>(M295+M296+M297+M298)/4</f>
        <v>100</v>
      </c>
      <c r="N299" s="10"/>
      <c r="O299" s="76">
        <f>M299/L294</f>
        <v>100</v>
      </c>
      <c r="P299" s="123"/>
      <c r="Q299" s="109"/>
    </row>
    <row r="300" spans="1:17" s="28" customFormat="1" ht="60" x14ac:dyDescent="0.35">
      <c r="A300" s="7" t="s">
        <v>116</v>
      </c>
      <c r="B300" s="2" t="s">
        <v>81</v>
      </c>
      <c r="C300" s="53" t="s">
        <v>82</v>
      </c>
      <c r="D300" s="74">
        <v>34988.9</v>
      </c>
      <c r="E300" s="112">
        <v>34052.699999999997</v>
      </c>
      <c r="F300" s="74"/>
      <c r="G300" s="74"/>
      <c r="H300" s="94">
        <v>1100</v>
      </c>
      <c r="I300" s="94">
        <v>884.9</v>
      </c>
      <c r="J300" s="96"/>
      <c r="K300" s="96"/>
      <c r="L300" s="75">
        <f t="shared" si="19"/>
        <v>0.9732429427618472</v>
      </c>
      <c r="M300" s="75"/>
      <c r="N300" s="4"/>
      <c r="O300" s="75"/>
      <c r="P300" s="60"/>
      <c r="Q300" s="109"/>
    </row>
    <row r="301" spans="1:17" s="28" customFormat="1" ht="16.5" customHeight="1" x14ac:dyDescent="0.35">
      <c r="A301" s="184" t="s">
        <v>102</v>
      </c>
      <c r="B301" s="185"/>
      <c r="C301" s="185"/>
      <c r="D301" s="185"/>
      <c r="E301" s="185"/>
      <c r="F301" s="185"/>
      <c r="G301" s="185"/>
      <c r="H301" s="185"/>
      <c r="I301" s="185"/>
      <c r="J301" s="185"/>
      <c r="K301" s="185"/>
      <c r="L301" s="186"/>
      <c r="M301" s="76">
        <f>(M305+M312+M319+M325)/4</f>
        <v>100</v>
      </c>
      <c r="N301" s="18"/>
      <c r="O301" s="76">
        <f>M301/L300</f>
        <v>102.74926804629297</v>
      </c>
      <c r="P301" s="122"/>
      <c r="Q301" s="109"/>
    </row>
    <row r="302" spans="1:17" s="28" customFormat="1" ht="75" x14ac:dyDescent="0.35">
      <c r="A302" s="7" t="s">
        <v>117</v>
      </c>
      <c r="B302" s="2" t="s">
        <v>83</v>
      </c>
      <c r="C302" s="53" t="s">
        <v>84</v>
      </c>
      <c r="D302" s="74">
        <v>1350</v>
      </c>
      <c r="E302" s="112">
        <v>1320.4</v>
      </c>
      <c r="F302" s="74"/>
      <c r="G302" s="74"/>
      <c r="H302" s="96"/>
      <c r="I302" s="96"/>
      <c r="J302" s="96"/>
      <c r="K302" s="96"/>
      <c r="L302" s="75">
        <f t="shared" si="19"/>
        <v>0.9780740740740741</v>
      </c>
      <c r="M302" s="75"/>
      <c r="N302" s="4"/>
      <c r="O302" s="75"/>
      <c r="P302" s="60"/>
      <c r="Q302" s="109"/>
    </row>
    <row r="303" spans="1:17" s="29" customFormat="1" ht="46.5" x14ac:dyDescent="0.35">
      <c r="A303" s="8"/>
      <c r="B303" s="70" t="s">
        <v>327</v>
      </c>
      <c r="C303" s="57" t="s">
        <v>99</v>
      </c>
      <c r="D303" s="54">
        <v>100</v>
      </c>
      <c r="E303" s="77">
        <v>100</v>
      </c>
      <c r="F303" s="84"/>
      <c r="G303" s="84"/>
      <c r="H303" s="96"/>
      <c r="I303" s="96"/>
      <c r="J303" s="96"/>
      <c r="K303" s="96"/>
      <c r="L303" s="75"/>
      <c r="M303" s="75">
        <f>E303/D303*100</f>
        <v>100</v>
      </c>
      <c r="N303" s="6"/>
      <c r="O303" s="75"/>
      <c r="P303" s="121"/>
      <c r="Q303" s="109"/>
    </row>
    <row r="304" spans="1:17" s="29" customFormat="1" ht="31" x14ac:dyDescent="0.35">
      <c r="A304" s="8"/>
      <c r="B304" s="70" t="s">
        <v>176</v>
      </c>
      <c r="C304" s="57" t="s">
        <v>99</v>
      </c>
      <c r="D304" s="54">
        <v>100</v>
      </c>
      <c r="E304" s="77">
        <v>100</v>
      </c>
      <c r="F304" s="84"/>
      <c r="G304" s="84"/>
      <c r="H304" s="96"/>
      <c r="I304" s="96"/>
      <c r="J304" s="96"/>
      <c r="K304" s="96"/>
      <c r="L304" s="75"/>
      <c r="M304" s="75">
        <f>E304/D304*100</f>
        <v>100</v>
      </c>
      <c r="N304" s="6"/>
      <c r="O304" s="75"/>
      <c r="P304" s="121"/>
      <c r="Q304" s="109"/>
    </row>
    <row r="305" spans="1:17" s="28" customFormat="1" x14ac:dyDescent="0.35">
      <c r="A305" s="190" t="s">
        <v>103</v>
      </c>
      <c r="B305" s="191"/>
      <c r="C305" s="191"/>
      <c r="D305" s="191"/>
      <c r="E305" s="191"/>
      <c r="F305" s="191"/>
      <c r="G305" s="191"/>
      <c r="H305" s="191"/>
      <c r="I305" s="191"/>
      <c r="J305" s="191"/>
      <c r="K305" s="191"/>
      <c r="L305" s="192"/>
      <c r="M305" s="76">
        <f>(M303+M304)/2</f>
        <v>100</v>
      </c>
      <c r="N305" s="18"/>
      <c r="O305" s="76">
        <f>M305/L302</f>
        <v>102.24174492578007</v>
      </c>
      <c r="P305" s="123"/>
      <c r="Q305" s="109"/>
    </row>
    <row r="306" spans="1:17" s="28" customFormat="1" ht="90" x14ac:dyDescent="0.35">
      <c r="A306" s="7" t="s">
        <v>118</v>
      </c>
      <c r="B306" s="2" t="s">
        <v>85</v>
      </c>
      <c r="C306" s="53" t="s">
        <v>86</v>
      </c>
      <c r="D306" s="74">
        <v>25730.1</v>
      </c>
      <c r="E306" s="112">
        <v>24931.7</v>
      </c>
      <c r="F306" s="74"/>
      <c r="G306" s="74"/>
      <c r="H306" s="96"/>
      <c r="I306" s="96"/>
      <c r="J306" s="96"/>
      <c r="K306" s="96"/>
      <c r="L306" s="75">
        <f t="shared" si="19"/>
        <v>0.96897019444152965</v>
      </c>
      <c r="M306" s="75"/>
      <c r="N306" s="4"/>
      <c r="O306" s="75"/>
      <c r="P306" s="60"/>
      <c r="Q306" s="109"/>
    </row>
    <row r="307" spans="1:17" s="29" customFormat="1" ht="46.5" x14ac:dyDescent="0.35">
      <c r="A307" s="8"/>
      <c r="B307" s="70" t="s">
        <v>177</v>
      </c>
      <c r="C307" s="57" t="s">
        <v>99</v>
      </c>
      <c r="D307" s="54">
        <v>100</v>
      </c>
      <c r="E307" s="54">
        <v>100</v>
      </c>
      <c r="F307" s="69"/>
      <c r="G307" s="69"/>
      <c r="H307" s="96"/>
      <c r="I307" s="96"/>
      <c r="J307" s="96"/>
      <c r="K307" s="96"/>
      <c r="L307" s="75"/>
      <c r="M307" s="75">
        <f>E307/D307*100</f>
        <v>100</v>
      </c>
      <c r="N307" s="6"/>
      <c r="O307" s="75"/>
      <c r="P307" s="121"/>
      <c r="Q307" s="109"/>
    </row>
    <row r="308" spans="1:17" s="29" customFormat="1" ht="93" x14ac:dyDescent="0.35">
      <c r="A308" s="8"/>
      <c r="B308" s="70" t="s">
        <v>178</v>
      </c>
      <c r="C308" s="57" t="s">
        <v>99</v>
      </c>
      <c r="D308" s="54">
        <v>100</v>
      </c>
      <c r="E308" s="54">
        <v>100</v>
      </c>
      <c r="F308" s="69"/>
      <c r="G308" s="69"/>
      <c r="H308" s="96"/>
      <c r="I308" s="96"/>
      <c r="J308" s="96"/>
      <c r="K308" s="96"/>
      <c r="L308" s="75"/>
      <c r="M308" s="75">
        <f t="shared" ref="M308:M311" si="29">E308/D308*100</f>
        <v>100</v>
      </c>
      <c r="N308" s="6"/>
      <c r="O308" s="75"/>
      <c r="P308" s="121"/>
      <c r="Q308" s="109"/>
    </row>
    <row r="309" spans="1:17" s="29" customFormat="1" ht="108.5" x14ac:dyDescent="0.35">
      <c r="A309" s="8"/>
      <c r="B309" s="70" t="s">
        <v>439</v>
      </c>
      <c r="C309" s="57" t="s">
        <v>99</v>
      </c>
      <c r="D309" s="54">
        <v>100</v>
      </c>
      <c r="E309" s="54">
        <v>100</v>
      </c>
      <c r="F309" s="69"/>
      <c r="G309" s="69"/>
      <c r="H309" s="96"/>
      <c r="I309" s="96"/>
      <c r="J309" s="96"/>
      <c r="K309" s="96"/>
      <c r="L309" s="75"/>
      <c r="M309" s="75">
        <f t="shared" si="29"/>
        <v>100</v>
      </c>
      <c r="N309" s="6"/>
      <c r="O309" s="75"/>
      <c r="P309" s="121"/>
      <c r="Q309" s="109"/>
    </row>
    <row r="310" spans="1:17" s="29" customFormat="1" ht="62" x14ac:dyDescent="0.35">
      <c r="A310" s="8"/>
      <c r="B310" s="70" t="s">
        <v>328</v>
      </c>
      <c r="C310" s="57" t="s">
        <v>99</v>
      </c>
      <c r="D310" s="54">
        <v>100</v>
      </c>
      <c r="E310" s="54">
        <v>100</v>
      </c>
      <c r="F310" s="69"/>
      <c r="G310" s="69"/>
      <c r="H310" s="96"/>
      <c r="I310" s="96"/>
      <c r="J310" s="96"/>
      <c r="K310" s="96"/>
      <c r="L310" s="75"/>
      <c r="M310" s="75">
        <f t="shared" si="29"/>
        <v>100</v>
      </c>
      <c r="N310" s="6"/>
      <c r="O310" s="75"/>
      <c r="P310" s="121"/>
      <c r="Q310" s="109"/>
    </row>
    <row r="311" spans="1:17" s="29" customFormat="1" ht="155" x14ac:dyDescent="0.35">
      <c r="A311" s="8"/>
      <c r="B311" s="70" t="s">
        <v>440</v>
      </c>
      <c r="C311" s="57" t="s">
        <v>99</v>
      </c>
      <c r="D311" s="54">
        <v>100</v>
      </c>
      <c r="E311" s="54">
        <v>100</v>
      </c>
      <c r="F311" s="69"/>
      <c r="G311" s="69"/>
      <c r="H311" s="96"/>
      <c r="I311" s="96"/>
      <c r="J311" s="96"/>
      <c r="K311" s="96"/>
      <c r="L311" s="75"/>
      <c r="M311" s="75">
        <f t="shared" si="29"/>
        <v>100</v>
      </c>
      <c r="N311" s="6"/>
      <c r="O311" s="75"/>
      <c r="P311" s="121"/>
      <c r="Q311" s="109"/>
    </row>
    <row r="312" spans="1:17" s="28" customFormat="1" x14ac:dyDescent="0.35">
      <c r="A312" s="190" t="s">
        <v>103</v>
      </c>
      <c r="B312" s="191"/>
      <c r="C312" s="191"/>
      <c r="D312" s="191"/>
      <c r="E312" s="191"/>
      <c r="F312" s="191"/>
      <c r="G312" s="191"/>
      <c r="H312" s="191"/>
      <c r="I312" s="191"/>
      <c r="J312" s="191"/>
      <c r="K312" s="191"/>
      <c r="L312" s="192"/>
      <c r="M312" s="76">
        <f>(M307+M308+M309+M310+M311)/5</f>
        <v>100</v>
      </c>
      <c r="N312" s="18"/>
      <c r="O312" s="76">
        <f>M312/L306</f>
        <v>103.20234881696794</v>
      </c>
      <c r="P312" s="123"/>
      <c r="Q312" s="109"/>
    </row>
    <row r="313" spans="1:17" s="28" customFormat="1" ht="105" x14ac:dyDescent="0.35">
      <c r="A313" s="7" t="s">
        <v>119</v>
      </c>
      <c r="B313" s="2" t="s">
        <v>87</v>
      </c>
      <c r="C313" s="53" t="s">
        <v>88</v>
      </c>
      <c r="D313" s="74">
        <v>3155.4</v>
      </c>
      <c r="E313" s="112">
        <v>3155.4</v>
      </c>
      <c r="F313" s="74"/>
      <c r="G313" s="74"/>
      <c r="H313" s="94">
        <v>1100</v>
      </c>
      <c r="I313" s="94">
        <v>884.9</v>
      </c>
      <c r="J313" s="94"/>
      <c r="K313" s="94"/>
      <c r="L313" s="75">
        <f>(E313+I313)/(D313+H313)*100</f>
        <v>94.945246040325245</v>
      </c>
      <c r="M313" s="75"/>
      <c r="N313" s="4"/>
      <c r="O313" s="75"/>
      <c r="P313" s="60"/>
      <c r="Q313" s="109"/>
    </row>
    <row r="314" spans="1:17" s="31" customFormat="1" ht="31" x14ac:dyDescent="0.35">
      <c r="A314" s="11"/>
      <c r="B314" s="70" t="s">
        <v>329</v>
      </c>
      <c r="C314" s="57" t="s">
        <v>331</v>
      </c>
      <c r="D314" s="77">
        <v>345</v>
      </c>
      <c r="E314" s="77">
        <v>345</v>
      </c>
      <c r="F314" s="69"/>
      <c r="G314" s="69"/>
      <c r="H314" s="98"/>
      <c r="I314" s="98"/>
      <c r="J314" s="98"/>
      <c r="K314" s="98"/>
      <c r="L314" s="88"/>
      <c r="M314" s="88">
        <f>E307/D307*100</f>
        <v>100</v>
      </c>
      <c r="N314" s="12"/>
      <c r="O314" s="88"/>
      <c r="P314" s="127"/>
      <c r="Q314" s="179"/>
    </row>
    <row r="315" spans="1:17" s="31" customFormat="1" ht="46.5" x14ac:dyDescent="0.35">
      <c r="A315" s="11"/>
      <c r="B315" s="70" t="s">
        <v>441</v>
      </c>
      <c r="C315" s="57" t="s">
        <v>114</v>
      </c>
      <c r="D315" s="77">
        <v>235</v>
      </c>
      <c r="E315" s="77">
        <v>235</v>
      </c>
      <c r="F315" s="69"/>
      <c r="G315" s="69"/>
      <c r="H315" s="98"/>
      <c r="I315" s="98"/>
      <c r="J315" s="98"/>
      <c r="K315" s="98"/>
      <c r="L315" s="88"/>
      <c r="M315" s="88">
        <f>E308/D308*100</f>
        <v>100</v>
      </c>
      <c r="N315" s="12"/>
      <c r="O315" s="88"/>
      <c r="P315" s="127"/>
      <c r="Q315" s="179"/>
    </row>
    <row r="316" spans="1:17" s="31" customFormat="1" ht="46.5" x14ac:dyDescent="0.35">
      <c r="A316" s="11"/>
      <c r="B316" s="70" t="s">
        <v>442</v>
      </c>
      <c r="C316" s="57" t="s">
        <v>122</v>
      </c>
      <c r="D316" s="77">
        <v>600</v>
      </c>
      <c r="E316" s="77">
        <v>600</v>
      </c>
      <c r="F316" s="69"/>
      <c r="G316" s="69"/>
      <c r="H316" s="98"/>
      <c r="I316" s="98"/>
      <c r="J316" s="98"/>
      <c r="K316" s="98"/>
      <c r="L316" s="88"/>
      <c r="M316" s="88">
        <f>E309/D309*100</f>
        <v>100</v>
      </c>
      <c r="N316" s="12"/>
      <c r="O316" s="88"/>
      <c r="P316" s="127"/>
      <c r="Q316" s="179"/>
    </row>
    <row r="317" spans="1:17" s="31" customFormat="1" ht="62" x14ac:dyDescent="0.35">
      <c r="A317" s="11"/>
      <c r="B317" s="70" t="s">
        <v>330</v>
      </c>
      <c r="C317" s="57" t="s">
        <v>122</v>
      </c>
      <c r="D317" s="77">
        <v>1600</v>
      </c>
      <c r="E317" s="77">
        <v>1552</v>
      </c>
      <c r="F317" s="69"/>
      <c r="G317" s="69"/>
      <c r="H317" s="98"/>
      <c r="I317" s="98"/>
      <c r="J317" s="98"/>
      <c r="K317" s="98"/>
      <c r="L317" s="88"/>
      <c r="M317" s="88">
        <f>E310/D310*100</f>
        <v>100</v>
      </c>
      <c r="N317" s="12"/>
      <c r="O317" s="88"/>
      <c r="P317" s="127"/>
      <c r="Q317" s="179"/>
    </row>
    <row r="318" spans="1:17" s="31" customFormat="1" ht="31" x14ac:dyDescent="0.35">
      <c r="A318" s="68"/>
      <c r="B318" s="63" t="s">
        <v>123</v>
      </c>
      <c r="C318" s="57" t="s">
        <v>99</v>
      </c>
      <c r="D318" s="77">
        <v>100</v>
      </c>
      <c r="E318" s="77">
        <v>100</v>
      </c>
      <c r="F318" s="69"/>
      <c r="G318" s="69"/>
      <c r="H318" s="98"/>
      <c r="I318" s="98"/>
      <c r="J318" s="98"/>
      <c r="K318" s="98"/>
      <c r="L318" s="88"/>
      <c r="M318" s="88">
        <f>E311/D311*100</f>
        <v>100</v>
      </c>
      <c r="N318" s="12"/>
      <c r="O318" s="88"/>
      <c r="P318" s="127"/>
      <c r="Q318" s="179"/>
    </row>
    <row r="319" spans="1:17" s="32" customFormat="1" ht="17.5" x14ac:dyDescent="0.35">
      <c r="A319" s="190" t="s">
        <v>103</v>
      </c>
      <c r="B319" s="191"/>
      <c r="C319" s="191"/>
      <c r="D319" s="191"/>
      <c r="E319" s="191"/>
      <c r="F319" s="191"/>
      <c r="G319" s="191"/>
      <c r="H319" s="191"/>
      <c r="I319" s="191"/>
      <c r="J319" s="191"/>
      <c r="K319" s="191"/>
      <c r="L319" s="192"/>
      <c r="M319" s="89">
        <f>(M314+M315+M316+M317+M318)/5</f>
        <v>100</v>
      </c>
      <c r="N319" s="178"/>
      <c r="O319" s="89">
        <f>M319/L313*100</f>
        <v>105.3238620894488</v>
      </c>
      <c r="P319" s="128"/>
      <c r="Q319" s="180"/>
    </row>
    <row r="320" spans="1:17" s="28" customFormat="1" ht="60" x14ac:dyDescent="0.35">
      <c r="A320" s="7" t="s">
        <v>120</v>
      </c>
      <c r="B320" s="2" t="s">
        <v>89</v>
      </c>
      <c r="C320" s="53" t="s">
        <v>90</v>
      </c>
      <c r="D320" s="74">
        <v>4735.5</v>
      </c>
      <c r="E320" s="112">
        <v>4645.2</v>
      </c>
      <c r="F320" s="74"/>
      <c r="G320" s="74"/>
      <c r="H320" s="96"/>
      <c r="I320" s="96"/>
      <c r="J320" s="96"/>
      <c r="K320" s="96"/>
      <c r="L320" s="75">
        <f t="shared" si="19"/>
        <v>0.98093126385809304</v>
      </c>
      <c r="M320" s="75"/>
      <c r="N320" s="4"/>
      <c r="O320" s="75"/>
      <c r="P320" s="60"/>
      <c r="Q320" s="109"/>
    </row>
    <row r="321" spans="1:17" s="29" customFormat="1" ht="93" x14ac:dyDescent="0.35">
      <c r="A321" s="8"/>
      <c r="B321" s="20" t="s">
        <v>179</v>
      </c>
      <c r="C321" s="13" t="s">
        <v>99</v>
      </c>
      <c r="D321" s="54">
        <v>30</v>
      </c>
      <c r="E321" s="54">
        <v>30</v>
      </c>
      <c r="F321" s="54"/>
      <c r="G321" s="54"/>
      <c r="H321" s="96"/>
      <c r="I321" s="96"/>
      <c r="J321" s="96"/>
      <c r="K321" s="96"/>
      <c r="L321" s="75"/>
      <c r="M321" s="75">
        <f>E321/D321*100</f>
        <v>100</v>
      </c>
      <c r="N321" s="6"/>
      <c r="O321" s="75"/>
      <c r="P321" s="121"/>
      <c r="Q321" s="109"/>
    </row>
    <row r="322" spans="1:17" s="1" customFormat="1" ht="62" x14ac:dyDescent="0.4">
      <c r="A322" s="8"/>
      <c r="B322" s="20" t="s">
        <v>180</v>
      </c>
      <c r="C322" s="13" t="s">
        <v>99</v>
      </c>
      <c r="D322" s="54">
        <v>100</v>
      </c>
      <c r="E322" s="54">
        <v>100</v>
      </c>
      <c r="F322" s="54"/>
      <c r="G322" s="54"/>
      <c r="H322" s="95"/>
      <c r="I322" s="95"/>
      <c r="J322" s="95"/>
      <c r="K322" s="95"/>
      <c r="L322" s="75"/>
      <c r="M322" s="75">
        <v>100</v>
      </c>
      <c r="N322" s="6"/>
      <c r="O322" s="75"/>
      <c r="P322" s="121"/>
      <c r="Q322" s="109"/>
    </row>
    <row r="323" spans="1:17" s="29" customFormat="1" ht="93" x14ac:dyDescent="0.35">
      <c r="A323" s="8"/>
      <c r="B323" s="20" t="s">
        <v>443</v>
      </c>
      <c r="C323" s="13" t="s">
        <v>99</v>
      </c>
      <c r="D323" s="54">
        <v>100</v>
      </c>
      <c r="E323" s="54">
        <v>100</v>
      </c>
      <c r="F323" s="54"/>
      <c r="G323" s="54"/>
      <c r="H323" s="96"/>
      <c r="I323" s="96"/>
      <c r="J323" s="96"/>
      <c r="K323" s="96"/>
      <c r="L323" s="75"/>
      <c r="M323" s="75">
        <f t="shared" ref="M323:M324" si="30">E323/D323*100</f>
        <v>100</v>
      </c>
      <c r="N323" s="6"/>
      <c r="O323" s="75"/>
      <c r="P323" s="121"/>
      <c r="Q323" s="109"/>
    </row>
    <row r="324" spans="1:17" s="29" customFormat="1" ht="62" x14ac:dyDescent="0.35">
      <c r="A324" s="8"/>
      <c r="B324" s="20" t="s">
        <v>338</v>
      </c>
      <c r="C324" s="13" t="s">
        <v>99</v>
      </c>
      <c r="D324" s="54">
        <v>100</v>
      </c>
      <c r="E324" s="54">
        <v>100</v>
      </c>
      <c r="F324" s="54"/>
      <c r="G324" s="54"/>
      <c r="H324" s="96"/>
      <c r="I324" s="96"/>
      <c r="J324" s="96"/>
      <c r="K324" s="96"/>
      <c r="L324" s="75"/>
      <c r="M324" s="75">
        <f t="shared" si="30"/>
        <v>100</v>
      </c>
      <c r="N324" s="6"/>
      <c r="O324" s="75"/>
      <c r="P324" s="121"/>
      <c r="Q324" s="109"/>
    </row>
    <row r="325" spans="1:17" s="28" customFormat="1" x14ac:dyDescent="0.35">
      <c r="A325" s="190" t="s">
        <v>104</v>
      </c>
      <c r="B325" s="191"/>
      <c r="C325" s="191"/>
      <c r="D325" s="191"/>
      <c r="E325" s="191"/>
      <c r="F325" s="191"/>
      <c r="G325" s="191"/>
      <c r="H325" s="191"/>
      <c r="I325" s="191"/>
      <c r="J325" s="191"/>
      <c r="K325" s="191"/>
      <c r="L325" s="192"/>
      <c r="M325" s="76">
        <f>(M321+M322+M323+M324)/4</f>
        <v>100</v>
      </c>
      <c r="N325" s="18"/>
      <c r="O325" s="76">
        <f>M325/L320</f>
        <v>101.94394213381555</v>
      </c>
      <c r="P325" s="123"/>
      <c r="Q325" s="109"/>
    </row>
    <row r="326" spans="1:17" s="28" customFormat="1" ht="60" x14ac:dyDescent="0.35">
      <c r="A326" s="7" t="s">
        <v>121</v>
      </c>
      <c r="B326" s="2" t="s">
        <v>91</v>
      </c>
      <c r="C326" s="53" t="s">
        <v>92</v>
      </c>
      <c r="D326" s="74">
        <v>4382</v>
      </c>
      <c r="E326" s="112">
        <v>2869</v>
      </c>
      <c r="F326" s="74"/>
      <c r="G326" s="74"/>
      <c r="H326" s="96"/>
      <c r="I326" s="96"/>
      <c r="J326" s="96"/>
      <c r="K326" s="96"/>
      <c r="L326" s="75">
        <f t="shared" si="19"/>
        <v>0.6547238703788224</v>
      </c>
      <c r="M326" s="75"/>
      <c r="N326" s="4"/>
      <c r="O326" s="75"/>
      <c r="P326" s="60"/>
      <c r="Q326" s="109"/>
    </row>
    <row r="327" spans="1:17" s="29" customFormat="1" ht="31" x14ac:dyDescent="0.35">
      <c r="A327" s="8"/>
      <c r="B327" s="20" t="s">
        <v>166</v>
      </c>
      <c r="C327" s="57" t="s">
        <v>167</v>
      </c>
      <c r="D327" s="73">
        <v>1000</v>
      </c>
      <c r="E327" s="116">
        <v>1406</v>
      </c>
      <c r="F327" s="90"/>
      <c r="G327" s="90"/>
      <c r="H327" s="96"/>
      <c r="I327" s="96"/>
      <c r="J327" s="96"/>
      <c r="K327" s="96"/>
      <c r="L327" s="75"/>
      <c r="M327" s="75">
        <f>E327/D327*100</f>
        <v>140.6</v>
      </c>
      <c r="N327" s="6"/>
      <c r="O327" s="75"/>
      <c r="P327" s="121"/>
      <c r="Q327" s="109"/>
    </row>
    <row r="328" spans="1:17" s="29" customFormat="1" ht="31" x14ac:dyDescent="0.35">
      <c r="A328" s="8"/>
      <c r="B328" s="20" t="s">
        <v>168</v>
      </c>
      <c r="C328" s="57" t="s">
        <v>167</v>
      </c>
      <c r="D328" s="73">
        <v>0</v>
      </c>
      <c r="E328" s="116">
        <v>4050</v>
      </c>
      <c r="F328" s="90"/>
      <c r="G328" s="90"/>
      <c r="H328" s="96"/>
      <c r="I328" s="96"/>
      <c r="J328" s="96"/>
      <c r="K328" s="96"/>
      <c r="L328" s="75"/>
      <c r="M328" s="75">
        <v>100</v>
      </c>
      <c r="N328" s="6"/>
      <c r="O328" s="75"/>
      <c r="P328" s="121"/>
      <c r="Q328" s="109"/>
    </row>
    <row r="329" spans="1:17" s="28" customFormat="1" x14ac:dyDescent="0.35">
      <c r="A329" s="190" t="s">
        <v>102</v>
      </c>
      <c r="B329" s="191"/>
      <c r="C329" s="191"/>
      <c r="D329" s="191"/>
      <c r="E329" s="191"/>
      <c r="F329" s="191"/>
      <c r="G329" s="191"/>
      <c r="H329" s="191"/>
      <c r="I329" s="191"/>
      <c r="J329" s="191"/>
      <c r="K329" s="191"/>
      <c r="L329" s="192"/>
      <c r="M329" s="76">
        <f>(M327+M328)/2</f>
        <v>120.3</v>
      </c>
      <c r="N329" s="18"/>
      <c r="O329" s="76">
        <f>M329/L326</f>
        <v>183.74158243290347</v>
      </c>
      <c r="P329" s="123"/>
      <c r="Q329" s="109"/>
    </row>
    <row r="330" spans="1:17" s="28" customFormat="1" ht="90" x14ac:dyDescent="0.35">
      <c r="A330" s="7" t="s">
        <v>169</v>
      </c>
      <c r="B330" s="2" t="s">
        <v>93</v>
      </c>
      <c r="C330" s="53" t="s">
        <v>94</v>
      </c>
      <c r="D330" s="74">
        <v>4382</v>
      </c>
      <c r="E330" s="112">
        <v>2869</v>
      </c>
      <c r="F330" s="74"/>
      <c r="G330" s="74"/>
      <c r="H330" s="96"/>
      <c r="I330" s="96"/>
      <c r="J330" s="96"/>
      <c r="K330" s="96"/>
      <c r="L330" s="75">
        <f t="shared" si="19"/>
        <v>0.6547238703788224</v>
      </c>
      <c r="M330" s="75"/>
      <c r="N330" s="4"/>
      <c r="O330" s="75"/>
      <c r="P330" s="60"/>
      <c r="Q330" s="109" t="s">
        <v>496</v>
      </c>
    </row>
    <row r="331" spans="1:17" s="29" customFormat="1" ht="124" x14ac:dyDescent="0.35">
      <c r="A331" s="8"/>
      <c r="B331" s="20" t="s">
        <v>163</v>
      </c>
      <c r="C331" s="57" t="s">
        <v>99</v>
      </c>
      <c r="D331" s="77">
        <v>46</v>
      </c>
      <c r="E331" s="77">
        <v>50</v>
      </c>
      <c r="F331" s="84"/>
      <c r="G331" s="84"/>
      <c r="H331" s="96"/>
      <c r="I331" s="96"/>
      <c r="J331" s="96"/>
      <c r="K331" s="96"/>
      <c r="L331" s="75"/>
      <c r="M331" s="75">
        <f>E331/D331*100</f>
        <v>108.69565217391303</v>
      </c>
      <c r="N331" s="6"/>
      <c r="O331" s="75"/>
      <c r="P331" s="121"/>
      <c r="Q331" s="109"/>
    </row>
    <row r="332" spans="1:17" s="29" customFormat="1" ht="124" x14ac:dyDescent="0.35">
      <c r="A332" s="8"/>
      <c r="B332" s="20" t="s">
        <v>164</v>
      </c>
      <c r="C332" s="57" t="s">
        <v>115</v>
      </c>
      <c r="D332" s="77">
        <v>23</v>
      </c>
      <c r="E332" s="77">
        <v>23</v>
      </c>
      <c r="F332" s="84"/>
      <c r="G332" s="84"/>
      <c r="H332" s="96"/>
      <c r="I332" s="96"/>
      <c r="J332" s="96"/>
      <c r="K332" s="96"/>
      <c r="L332" s="75"/>
      <c r="M332" s="75">
        <f t="shared" ref="M332:M333" si="31">E332/D332*100</f>
        <v>100</v>
      </c>
      <c r="N332" s="6"/>
      <c r="O332" s="75"/>
      <c r="P332" s="121"/>
      <c r="Q332" s="109"/>
    </row>
    <row r="333" spans="1:17" s="29" customFormat="1" ht="108.5" x14ac:dyDescent="0.35">
      <c r="A333" s="8"/>
      <c r="B333" s="20" t="s">
        <v>165</v>
      </c>
      <c r="C333" s="57" t="s">
        <v>99</v>
      </c>
      <c r="D333" s="77">
        <v>100</v>
      </c>
      <c r="E333" s="77">
        <v>100</v>
      </c>
      <c r="F333" s="84"/>
      <c r="G333" s="84"/>
      <c r="H333" s="96"/>
      <c r="I333" s="96"/>
      <c r="J333" s="96"/>
      <c r="K333" s="96"/>
      <c r="L333" s="75"/>
      <c r="M333" s="75">
        <f t="shared" si="31"/>
        <v>100</v>
      </c>
      <c r="N333" s="6"/>
      <c r="O333" s="75"/>
      <c r="P333" s="121"/>
      <c r="Q333" s="109"/>
    </row>
    <row r="334" spans="1:17" s="28" customFormat="1" x14ac:dyDescent="0.35">
      <c r="A334" s="190" t="s">
        <v>104</v>
      </c>
      <c r="B334" s="191"/>
      <c r="C334" s="191"/>
      <c r="D334" s="191"/>
      <c r="E334" s="191"/>
      <c r="F334" s="191"/>
      <c r="G334" s="191"/>
      <c r="H334" s="191"/>
      <c r="I334" s="191"/>
      <c r="J334" s="191"/>
      <c r="K334" s="191"/>
      <c r="L334" s="192"/>
      <c r="M334" s="76">
        <f>(M331+M332+M333)/3</f>
        <v>102.89855072463767</v>
      </c>
      <c r="N334" s="18"/>
      <c r="O334" s="76">
        <f>M334/L330</f>
        <v>157.16327963588787</v>
      </c>
      <c r="P334" s="123"/>
      <c r="Q334" s="109"/>
    </row>
    <row r="335" spans="1:17" s="28" customFormat="1" ht="75" x14ac:dyDescent="0.35">
      <c r="A335" s="7" t="s">
        <v>339</v>
      </c>
      <c r="B335" s="2" t="s">
        <v>341</v>
      </c>
      <c r="C335" s="55" t="s">
        <v>396</v>
      </c>
      <c r="D335" s="74">
        <v>482.87</v>
      </c>
      <c r="E335" s="112">
        <v>482.87</v>
      </c>
      <c r="F335" s="74"/>
      <c r="G335" s="74"/>
      <c r="H335" s="96"/>
      <c r="I335" s="96"/>
      <c r="J335" s="96"/>
      <c r="K335" s="96"/>
      <c r="L335" s="75">
        <f t="shared" ref="L335" si="32">E335/D335</f>
        <v>1</v>
      </c>
      <c r="M335" s="75"/>
      <c r="N335" s="4"/>
      <c r="O335" s="75"/>
      <c r="P335" s="60"/>
      <c r="Q335" s="109"/>
    </row>
    <row r="336" spans="1:17" s="29" customFormat="1" ht="70" x14ac:dyDescent="0.35">
      <c r="A336" s="8"/>
      <c r="B336" s="176" t="s">
        <v>344</v>
      </c>
      <c r="C336" s="13" t="s">
        <v>115</v>
      </c>
      <c r="D336" s="77">
        <v>1</v>
      </c>
      <c r="E336" s="77">
        <v>1</v>
      </c>
      <c r="F336" s="64"/>
      <c r="G336" s="64"/>
      <c r="H336" s="96"/>
      <c r="I336" s="96"/>
      <c r="J336" s="96"/>
      <c r="K336" s="96"/>
      <c r="L336" s="75"/>
      <c r="M336" s="75">
        <f>E336/D336*100</f>
        <v>100</v>
      </c>
      <c r="N336" s="6"/>
      <c r="O336" s="75"/>
      <c r="P336" s="121"/>
      <c r="Q336" s="109"/>
    </row>
    <row r="337" spans="1:17" s="29" customFormat="1" ht="70" x14ac:dyDescent="0.35">
      <c r="A337" s="8"/>
      <c r="B337" s="176" t="s">
        <v>345</v>
      </c>
      <c r="C337" s="13" t="s">
        <v>99</v>
      </c>
      <c r="D337" s="77">
        <v>2</v>
      </c>
      <c r="E337" s="77">
        <v>10</v>
      </c>
      <c r="F337" s="64"/>
      <c r="G337" s="64"/>
      <c r="H337" s="96"/>
      <c r="I337" s="96"/>
      <c r="J337" s="96"/>
      <c r="K337" s="96"/>
      <c r="L337" s="75"/>
      <c r="M337" s="75">
        <f t="shared" ref="M337:M338" si="33">E337/D337*100</f>
        <v>500</v>
      </c>
      <c r="N337" s="6"/>
      <c r="O337" s="75"/>
      <c r="P337" s="121"/>
      <c r="Q337" s="109"/>
    </row>
    <row r="338" spans="1:17" s="29" customFormat="1" ht="42" x14ac:dyDescent="0.35">
      <c r="A338" s="8"/>
      <c r="B338" s="176" t="s">
        <v>346</v>
      </c>
      <c r="C338" s="13" t="s">
        <v>114</v>
      </c>
      <c r="D338" s="77">
        <v>2700</v>
      </c>
      <c r="E338" s="77">
        <v>2700</v>
      </c>
      <c r="F338" s="65"/>
      <c r="G338" s="65"/>
      <c r="H338" s="96"/>
      <c r="I338" s="96"/>
      <c r="J338" s="96"/>
      <c r="K338" s="96"/>
      <c r="L338" s="75"/>
      <c r="M338" s="75">
        <f t="shared" si="33"/>
        <v>100</v>
      </c>
      <c r="N338" s="6"/>
      <c r="O338" s="75"/>
      <c r="P338" s="121"/>
      <c r="Q338" s="109"/>
    </row>
    <row r="339" spans="1:17" s="29" customFormat="1" ht="126" x14ac:dyDescent="0.35">
      <c r="A339" s="8"/>
      <c r="B339" s="153" t="s">
        <v>347</v>
      </c>
      <c r="C339" s="13" t="s">
        <v>115</v>
      </c>
      <c r="D339" s="77">
        <v>8</v>
      </c>
      <c r="E339" s="77">
        <v>8</v>
      </c>
      <c r="F339" s="65"/>
      <c r="G339" s="65"/>
      <c r="H339" s="96"/>
      <c r="I339" s="96"/>
      <c r="J339" s="96"/>
      <c r="K339" s="96"/>
      <c r="L339" s="75"/>
      <c r="M339" s="75">
        <f>E339/D339*100</f>
        <v>100</v>
      </c>
      <c r="N339" s="6"/>
      <c r="O339" s="75"/>
      <c r="P339" s="121"/>
      <c r="Q339" s="109"/>
    </row>
    <row r="340" spans="1:17" s="28" customFormat="1" x14ac:dyDescent="0.35">
      <c r="A340" s="190" t="s">
        <v>102</v>
      </c>
      <c r="B340" s="191"/>
      <c r="C340" s="191"/>
      <c r="D340" s="191"/>
      <c r="E340" s="191"/>
      <c r="F340" s="191"/>
      <c r="G340" s="191"/>
      <c r="H340" s="191"/>
      <c r="I340" s="191"/>
      <c r="J340" s="191"/>
      <c r="K340" s="191"/>
      <c r="L340" s="192"/>
      <c r="M340" s="76">
        <f>(M336+M337+M338+M339)/4</f>
        <v>200</v>
      </c>
      <c r="N340" s="18"/>
      <c r="O340" s="76">
        <f>M340/L335</f>
        <v>200</v>
      </c>
      <c r="P340" s="123"/>
      <c r="Q340" s="109"/>
    </row>
    <row r="341" spans="1:17" s="28" customFormat="1" ht="67.5" customHeight="1" x14ac:dyDescent="0.35">
      <c r="A341" s="7" t="s">
        <v>340</v>
      </c>
      <c r="B341" s="2" t="s">
        <v>343</v>
      </c>
      <c r="C341" s="55" t="s">
        <v>342</v>
      </c>
      <c r="D341" s="74">
        <v>482.87</v>
      </c>
      <c r="E341" s="112">
        <v>482.87</v>
      </c>
      <c r="F341" s="74"/>
      <c r="G341" s="74"/>
      <c r="H341" s="96"/>
      <c r="I341" s="96"/>
      <c r="J341" s="96"/>
      <c r="K341" s="96"/>
      <c r="L341" s="75">
        <f t="shared" ref="L341" si="34">E341/D341</f>
        <v>1</v>
      </c>
      <c r="M341" s="75"/>
      <c r="N341" s="4"/>
      <c r="O341" s="75"/>
      <c r="P341" s="60"/>
      <c r="Q341" s="109"/>
    </row>
    <row r="342" spans="1:17" s="28" customFormat="1" ht="108.5" x14ac:dyDescent="0.35">
      <c r="A342" s="7"/>
      <c r="B342" s="20" t="s">
        <v>348</v>
      </c>
      <c r="C342" s="100"/>
      <c r="D342" s="77">
        <v>1</v>
      </c>
      <c r="E342" s="77">
        <v>1</v>
      </c>
      <c r="F342" s="64"/>
      <c r="G342" s="64"/>
      <c r="H342" s="96"/>
      <c r="I342" s="96"/>
      <c r="J342" s="96"/>
      <c r="K342" s="96"/>
      <c r="L342" s="75"/>
      <c r="M342" s="75">
        <f t="shared" ref="M342:M348" si="35">E342/D342*100</f>
        <v>100</v>
      </c>
      <c r="N342" s="4"/>
      <c r="O342" s="75"/>
      <c r="P342" s="60"/>
      <c r="Q342" s="109"/>
    </row>
    <row r="343" spans="1:17" s="28" customFormat="1" ht="42" x14ac:dyDescent="0.35">
      <c r="A343" s="7"/>
      <c r="B343" s="153" t="s">
        <v>349</v>
      </c>
      <c r="C343" s="100"/>
      <c r="D343" s="77">
        <v>2</v>
      </c>
      <c r="E343" s="77">
        <v>3</v>
      </c>
      <c r="F343" s="65"/>
      <c r="G343" s="65"/>
      <c r="H343" s="96"/>
      <c r="I343" s="96"/>
      <c r="J343" s="96"/>
      <c r="K343" s="96"/>
      <c r="L343" s="75"/>
      <c r="M343" s="75">
        <f t="shared" si="35"/>
        <v>150</v>
      </c>
      <c r="N343" s="4"/>
      <c r="O343" s="75"/>
      <c r="P343" s="60"/>
      <c r="Q343" s="109"/>
    </row>
    <row r="344" spans="1:17" s="28" customFormat="1" ht="98" x14ac:dyDescent="0.35">
      <c r="A344" s="7"/>
      <c r="B344" s="153" t="s">
        <v>350</v>
      </c>
      <c r="C344" s="100"/>
      <c r="D344" s="77">
        <v>1</v>
      </c>
      <c r="E344" s="77">
        <v>2</v>
      </c>
      <c r="F344" s="65"/>
      <c r="G344" s="65"/>
      <c r="H344" s="96"/>
      <c r="I344" s="96"/>
      <c r="J344" s="96"/>
      <c r="K344" s="96"/>
      <c r="L344" s="75"/>
      <c r="M344" s="75">
        <f t="shared" si="35"/>
        <v>200</v>
      </c>
      <c r="N344" s="4"/>
      <c r="O344" s="75"/>
      <c r="P344" s="60"/>
      <c r="Q344" s="109"/>
    </row>
    <row r="345" spans="1:17" s="28" customFormat="1" ht="42" x14ac:dyDescent="0.35">
      <c r="A345" s="7"/>
      <c r="B345" s="153" t="s">
        <v>351</v>
      </c>
      <c r="C345" s="100"/>
      <c r="D345" s="77">
        <v>4</v>
      </c>
      <c r="E345" s="77">
        <v>37</v>
      </c>
      <c r="F345" s="65"/>
      <c r="G345" s="65"/>
      <c r="H345" s="96"/>
      <c r="I345" s="96"/>
      <c r="J345" s="96"/>
      <c r="K345" s="96"/>
      <c r="L345" s="75"/>
      <c r="M345" s="75">
        <f t="shared" si="35"/>
        <v>925</v>
      </c>
      <c r="N345" s="4"/>
      <c r="O345" s="75"/>
      <c r="P345" s="60"/>
      <c r="Q345" s="109"/>
    </row>
    <row r="346" spans="1:17" s="28" customFormat="1" ht="126" x14ac:dyDescent="0.35">
      <c r="A346" s="7"/>
      <c r="B346" s="176" t="s">
        <v>354</v>
      </c>
      <c r="C346" s="100"/>
      <c r="D346" s="77">
        <v>1</v>
      </c>
      <c r="E346" s="77">
        <v>1</v>
      </c>
      <c r="F346" s="65"/>
      <c r="G346" s="65"/>
      <c r="H346" s="96"/>
      <c r="I346" s="96"/>
      <c r="J346" s="96"/>
      <c r="K346" s="96"/>
      <c r="L346" s="75"/>
      <c r="M346" s="75">
        <f t="shared" si="35"/>
        <v>100</v>
      </c>
      <c r="N346" s="4"/>
      <c r="O346" s="75"/>
      <c r="P346" s="60"/>
      <c r="Q346" s="109"/>
    </row>
    <row r="347" spans="1:17" s="28" customFormat="1" ht="126" x14ac:dyDescent="0.35">
      <c r="A347" s="7"/>
      <c r="B347" s="153" t="s">
        <v>352</v>
      </c>
      <c r="C347" s="100"/>
      <c r="D347" s="77">
        <v>1</v>
      </c>
      <c r="E347" s="77">
        <v>1</v>
      </c>
      <c r="F347" s="86"/>
      <c r="G347" s="86"/>
      <c r="H347" s="96"/>
      <c r="I347" s="96"/>
      <c r="J347" s="96"/>
      <c r="K347" s="96"/>
      <c r="L347" s="75"/>
      <c r="M347" s="75">
        <f t="shared" si="35"/>
        <v>100</v>
      </c>
      <c r="N347" s="4"/>
      <c r="O347" s="75"/>
      <c r="P347" s="60"/>
      <c r="Q347" s="109"/>
    </row>
    <row r="348" spans="1:17" s="28" customFormat="1" ht="112" x14ac:dyDescent="0.35">
      <c r="A348" s="7"/>
      <c r="B348" s="153" t="s">
        <v>353</v>
      </c>
      <c r="C348" s="100"/>
      <c r="D348" s="77">
        <v>8</v>
      </c>
      <c r="E348" s="77">
        <v>8</v>
      </c>
      <c r="F348" s="86"/>
      <c r="G348" s="86"/>
      <c r="H348" s="96"/>
      <c r="I348" s="96"/>
      <c r="J348" s="96"/>
      <c r="K348" s="96"/>
      <c r="L348" s="75"/>
      <c r="M348" s="75">
        <f t="shared" si="35"/>
        <v>100</v>
      </c>
      <c r="N348" s="4"/>
      <c r="O348" s="75"/>
      <c r="P348" s="60"/>
      <c r="Q348" s="109"/>
    </row>
    <row r="349" spans="1:17" s="28" customFormat="1" x14ac:dyDescent="0.35">
      <c r="A349" s="190" t="s">
        <v>104</v>
      </c>
      <c r="B349" s="191"/>
      <c r="C349" s="191"/>
      <c r="D349" s="191"/>
      <c r="E349" s="191"/>
      <c r="F349" s="191"/>
      <c r="G349" s="191"/>
      <c r="H349" s="191"/>
      <c r="I349" s="191"/>
      <c r="J349" s="191"/>
      <c r="K349" s="191"/>
      <c r="L349" s="192"/>
      <c r="M349" s="76">
        <f>(M342+M343+M344+M345+M346+M347+M348)/7</f>
        <v>239.28571428571428</v>
      </c>
      <c r="N349" s="18"/>
      <c r="O349" s="76">
        <f>M349/L341</f>
        <v>239.28571428571428</v>
      </c>
      <c r="P349" s="123"/>
      <c r="Q349" s="109"/>
    </row>
    <row r="350" spans="1:17" s="30" customFormat="1" ht="48.75" customHeight="1" x14ac:dyDescent="0.35">
      <c r="A350" s="21"/>
      <c r="B350" s="26" t="s">
        <v>241</v>
      </c>
      <c r="C350" s="16"/>
      <c r="D350" s="91">
        <f>D7+D32+D73+D125+D148+D166+D174+D182+D208+D221+D233+D253+D259+D290+D300+D326+D341</f>
        <v>1523849.8599999999</v>
      </c>
      <c r="E350" s="91">
        <f>E7+E32+E73+E125+E148+E166+E174+E182+E208+E221+E233+E253+E259+E290+E300+E326+E341</f>
        <v>1493947.5799999998</v>
      </c>
      <c r="F350" s="91">
        <f t="shared" ref="F350:I350" si="36">F7+F32+F67+F125+F148+F166+F174+F182+F208+F221+F233+F253+F259+F290+F300+F326+F341</f>
        <v>2262.16</v>
      </c>
      <c r="G350" s="91">
        <f t="shared" si="36"/>
        <v>2262.14</v>
      </c>
      <c r="H350" s="91">
        <f t="shared" si="36"/>
        <v>30422.31</v>
      </c>
      <c r="I350" s="91">
        <f t="shared" si="36"/>
        <v>33770.730000000003</v>
      </c>
      <c r="J350" s="94"/>
      <c r="K350" s="94"/>
      <c r="L350" s="76"/>
      <c r="M350" s="76"/>
      <c r="N350" s="16"/>
      <c r="O350" s="76"/>
      <c r="P350" s="124"/>
      <c r="Q350" s="158"/>
    </row>
    <row r="354" spans="6:6" x14ac:dyDescent="0.35">
      <c r="F354" s="183"/>
    </row>
  </sheetData>
  <autoFilter ref="A6:Q350"/>
  <mergeCells count="78">
    <mergeCell ref="A2:Q2"/>
    <mergeCell ref="A340:L340"/>
    <mergeCell ref="A235:L235"/>
    <mergeCell ref="A252:L252"/>
    <mergeCell ref="A72:L72"/>
    <mergeCell ref="A334:L334"/>
    <mergeCell ref="A329:L329"/>
    <mergeCell ref="A173:L173"/>
    <mergeCell ref="A175:L175"/>
    <mergeCell ref="A305:L305"/>
    <mergeCell ref="A312:L312"/>
    <mergeCell ref="A325:L325"/>
    <mergeCell ref="A282:L282"/>
    <mergeCell ref="A319:L319"/>
    <mergeCell ref="A181:L181"/>
    <mergeCell ref="A178:L178"/>
    <mergeCell ref="A95:L95"/>
    <mergeCell ref="A100:L100"/>
    <mergeCell ref="A102:L102"/>
    <mergeCell ref="A222:L222"/>
    <mergeCell ref="A299:L299"/>
    <mergeCell ref="A293:L293"/>
    <mergeCell ref="A258:L258"/>
    <mergeCell ref="A254:L254"/>
    <mergeCell ref="A286:L286"/>
    <mergeCell ref="A232:L232"/>
    <mergeCell ref="A229:L229"/>
    <mergeCell ref="A226:L226"/>
    <mergeCell ref="A207:L207"/>
    <mergeCell ref="D96:L96"/>
    <mergeCell ref="A247:L247"/>
    <mergeCell ref="A147:L147"/>
    <mergeCell ref="A349:L349"/>
    <mergeCell ref="A203:L203"/>
    <mergeCell ref="D4:D5"/>
    <mergeCell ref="E4:E5"/>
    <mergeCell ref="F4:G5"/>
    <mergeCell ref="H4:I5"/>
    <mergeCell ref="C82:C83"/>
    <mergeCell ref="A28:L28"/>
    <mergeCell ref="K4:K6"/>
    <mergeCell ref="J4:J6"/>
    <mergeCell ref="A31:L31"/>
    <mergeCell ref="A150:L150"/>
    <mergeCell ref="A131:L131"/>
    <mergeCell ref="A137:L137"/>
    <mergeCell ref="A112:L112"/>
    <mergeCell ref="A124:L124"/>
    <mergeCell ref="A33:L33"/>
    <mergeCell ref="Q4:Q6"/>
    <mergeCell ref="A92:L92"/>
    <mergeCell ref="L4:L6"/>
    <mergeCell ref="A4:A6"/>
    <mergeCell ref="M4:M6"/>
    <mergeCell ref="O4:O6"/>
    <mergeCell ref="B4:B6"/>
    <mergeCell ref="C4:C6"/>
    <mergeCell ref="A12:L12"/>
    <mergeCell ref="A46:L46"/>
    <mergeCell ref="A56:L56"/>
    <mergeCell ref="A60:L60"/>
    <mergeCell ref="A66:L66"/>
    <mergeCell ref="A301:L301"/>
    <mergeCell ref="A167:L167"/>
    <mergeCell ref="A209:L209"/>
    <mergeCell ref="A220:L220"/>
    <mergeCell ref="C101:L101"/>
    <mergeCell ref="A121:L121"/>
    <mergeCell ref="A126:L126"/>
    <mergeCell ref="A144:L144"/>
    <mergeCell ref="A289:L289"/>
    <mergeCell ref="A198:L198"/>
    <mergeCell ref="A183:L183"/>
    <mergeCell ref="A159:L159"/>
    <mergeCell ref="A162:L162"/>
    <mergeCell ref="A165:L165"/>
    <mergeCell ref="A261:L261"/>
    <mergeCell ref="A243:L243"/>
  </mergeCells>
  <pageMargins left="0.7" right="0.7" top="0.28999999999999998" bottom="0.28000000000000003" header="0.3" footer="0.3"/>
  <pageSetup paperSize="9" scale="40"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A16" sqref="A16:C33"/>
    </sheetView>
  </sheetViews>
  <sheetFormatPr defaultColWidth="9.1796875" defaultRowHeight="15.5" x14ac:dyDescent="0.35"/>
  <cols>
    <col min="1" max="1" width="27.453125" style="5" customWidth="1"/>
    <col min="2" max="2" width="55" style="40" customWidth="1"/>
    <col min="3" max="3" width="28.81640625" style="5" customWidth="1"/>
    <col min="4" max="4" width="17.81640625" style="42" customWidth="1"/>
    <col min="5" max="16384" width="9.1796875" style="33"/>
  </cols>
  <sheetData>
    <row r="1" spans="1:4" x14ac:dyDescent="0.3">
      <c r="A1" s="225" t="s">
        <v>425</v>
      </c>
      <c r="B1" s="225"/>
      <c r="C1" s="225"/>
      <c r="D1" s="225"/>
    </row>
    <row r="2" spans="1:4" x14ac:dyDescent="0.35">
      <c r="A2" s="34" t="s">
        <v>271</v>
      </c>
      <c r="B2" s="34" t="s">
        <v>272</v>
      </c>
      <c r="C2" s="35" t="s">
        <v>426</v>
      </c>
      <c r="D2" s="36"/>
    </row>
    <row r="3" spans="1:4" x14ac:dyDescent="0.35">
      <c r="A3" s="34" t="s">
        <v>273</v>
      </c>
      <c r="B3" s="34" t="s">
        <v>274</v>
      </c>
      <c r="C3" s="37">
        <v>864373690.75</v>
      </c>
      <c r="D3" s="36">
        <f>C3/C11</f>
        <v>0.57647503660754496</v>
      </c>
    </row>
    <row r="4" spans="1:4" x14ac:dyDescent="0.35">
      <c r="A4" s="34" t="s">
        <v>275</v>
      </c>
      <c r="B4" s="34" t="s">
        <v>276</v>
      </c>
      <c r="C4" s="37">
        <v>351276281</v>
      </c>
      <c r="D4" s="36">
        <f>C4/C11</f>
        <v>0.23427599557447223</v>
      </c>
    </row>
    <row r="5" spans="1:4" ht="31" x14ac:dyDescent="0.35">
      <c r="A5" s="34" t="s">
        <v>277</v>
      </c>
      <c r="B5" s="34" t="s">
        <v>278</v>
      </c>
      <c r="C5" s="37">
        <v>44535783.939999998</v>
      </c>
      <c r="D5" s="36">
        <f>C5/C11</f>
        <v>2.9702162330832383E-2</v>
      </c>
    </row>
    <row r="6" spans="1:4" x14ac:dyDescent="0.35">
      <c r="A6" s="34" t="s">
        <v>279</v>
      </c>
      <c r="B6" s="34" t="s">
        <v>280</v>
      </c>
      <c r="C6" s="37">
        <v>38433354.149999999</v>
      </c>
      <c r="D6" s="36">
        <f>C6/C11</f>
        <v>2.5632280896180189E-2</v>
      </c>
    </row>
    <row r="7" spans="1:4" x14ac:dyDescent="0.35">
      <c r="A7" s="34" t="s">
        <v>281</v>
      </c>
      <c r="B7" s="34" t="s">
        <v>282</v>
      </c>
      <c r="C7" s="37">
        <v>128767999.51000001</v>
      </c>
      <c r="D7" s="36">
        <f>C7/C11</f>
        <v>8.5878987324334619E-2</v>
      </c>
    </row>
    <row r="8" spans="1:4" x14ac:dyDescent="0.35">
      <c r="A8" s="34" t="s">
        <v>283</v>
      </c>
      <c r="B8" s="34" t="s">
        <v>284</v>
      </c>
      <c r="C8" s="37">
        <v>13700509.279999999</v>
      </c>
      <c r="D8" s="36">
        <f>C8/C11</f>
        <v>9.1372535666571116E-3</v>
      </c>
    </row>
    <row r="9" spans="1:4" x14ac:dyDescent="0.35">
      <c r="A9" s="34" t="s">
        <v>285</v>
      </c>
      <c r="B9" s="34" t="s">
        <v>286</v>
      </c>
      <c r="C9" s="37">
        <v>34052743.039999999</v>
      </c>
      <c r="D9" s="36">
        <f>C9/C11</f>
        <v>2.2710728589550516E-2</v>
      </c>
    </row>
    <row r="10" spans="1:4" x14ac:dyDescent="0.35">
      <c r="A10" s="34"/>
      <c r="B10" s="34" t="s">
        <v>287</v>
      </c>
      <c r="C10" s="37">
        <f>C17+C21+C22+C25+C27+C28+C31+C26+C29+C32</f>
        <v>24271817.280000001</v>
      </c>
      <c r="D10" s="36">
        <f>C10/C11</f>
        <v>1.6187555110427965E-2</v>
      </c>
    </row>
    <row r="11" spans="1:4" x14ac:dyDescent="0.35">
      <c r="A11" s="34" t="s">
        <v>288</v>
      </c>
      <c r="B11" s="34"/>
      <c r="C11" s="39">
        <f>SUM(C3:C10)</f>
        <v>1499412178.95</v>
      </c>
      <c r="D11" s="38">
        <f>SUM(D3:D10)</f>
        <v>0.99999999999999978</v>
      </c>
    </row>
    <row r="12" spans="1:4" x14ac:dyDescent="0.35">
      <c r="C12" s="41"/>
    </row>
    <row r="13" spans="1:4" x14ac:dyDescent="0.35">
      <c r="C13" s="41"/>
    </row>
    <row r="15" spans="1:4" x14ac:dyDescent="0.35">
      <c r="C15" s="43"/>
    </row>
    <row r="16" spans="1:4" ht="42" x14ac:dyDescent="0.3">
      <c r="A16" s="44" t="s">
        <v>1</v>
      </c>
      <c r="B16" s="45" t="s">
        <v>2</v>
      </c>
      <c r="C16" s="46">
        <v>864373690.75</v>
      </c>
      <c r="D16" s="47"/>
    </row>
    <row r="17" spans="1:4" ht="42" x14ac:dyDescent="0.3">
      <c r="A17" s="48" t="s">
        <v>7</v>
      </c>
      <c r="B17" s="49" t="s">
        <v>8</v>
      </c>
      <c r="C17" s="50">
        <v>6628212.54</v>
      </c>
      <c r="D17" s="47"/>
    </row>
    <row r="18" spans="1:4" ht="31.5" x14ac:dyDescent="0.3">
      <c r="A18" s="44" t="s">
        <v>17</v>
      </c>
      <c r="B18" s="45" t="s">
        <v>18</v>
      </c>
      <c r="C18" s="46">
        <v>351276281</v>
      </c>
      <c r="D18" s="47"/>
    </row>
    <row r="19" spans="1:4" ht="52.5" x14ac:dyDescent="0.3">
      <c r="A19" s="44" t="s">
        <v>24</v>
      </c>
      <c r="B19" s="45" t="s">
        <v>25</v>
      </c>
      <c r="C19" s="46">
        <v>44535783.939999998</v>
      </c>
      <c r="D19" s="47"/>
    </row>
    <row r="20" spans="1:4" ht="42" x14ac:dyDescent="0.3">
      <c r="A20" s="44" t="s">
        <v>32</v>
      </c>
      <c r="B20" s="45" t="s">
        <v>33</v>
      </c>
      <c r="C20" s="46">
        <v>38433354.149999999</v>
      </c>
      <c r="D20" s="47"/>
    </row>
    <row r="21" spans="1:4" ht="63" x14ac:dyDescent="0.3">
      <c r="A21" s="48" t="s">
        <v>37</v>
      </c>
      <c r="B21" s="49" t="s">
        <v>38</v>
      </c>
      <c r="C21" s="50">
        <v>130000</v>
      </c>
      <c r="D21" s="47"/>
    </row>
    <row r="22" spans="1:4" ht="73.5" x14ac:dyDescent="0.3">
      <c r="A22" s="48" t="s">
        <v>41</v>
      </c>
      <c r="B22" s="49" t="s">
        <v>42</v>
      </c>
      <c r="C22" s="50">
        <v>1944836.97</v>
      </c>
      <c r="D22" s="47"/>
    </row>
    <row r="23" spans="1:4" ht="42" x14ac:dyDescent="0.3">
      <c r="A23" s="44" t="s">
        <v>47</v>
      </c>
      <c r="B23" s="45" t="s">
        <v>48</v>
      </c>
      <c r="C23" s="46">
        <v>128767999.51000001</v>
      </c>
      <c r="D23" s="47"/>
    </row>
    <row r="24" spans="1:4" ht="42" x14ac:dyDescent="0.3">
      <c r="A24" s="44" t="s">
        <v>53</v>
      </c>
      <c r="B24" s="45" t="s">
        <v>54</v>
      </c>
      <c r="C24" s="46">
        <v>13700509.279999999</v>
      </c>
      <c r="D24" s="47"/>
    </row>
    <row r="25" spans="1:4" ht="42" x14ac:dyDescent="0.3">
      <c r="A25" s="48" t="s">
        <v>57</v>
      </c>
      <c r="B25" s="49" t="s">
        <v>58</v>
      </c>
      <c r="C25" s="50">
        <v>592815</v>
      </c>
      <c r="D25" s="47"/>
    </row>
    <row r="26" spans="1:4" ht="31.5" x14ac:dyDescent="0.3">
      <c r="A26" s="48" t="s">
        <v>65</v>
      </c>
      <c r="B26" s="52">
        <v>1300000000</v>
      </c>
      <c r="C26" s="50">
        <v>1900605.82</v>
      </c>
      <c r="D26" s="47"/>
    </row>
    <row r="27" spans="1:4" ht="52.5" x14ac:dyDescent="0.3">
      <c r="A27" s="48" t="s">
        <v>68</v>
      </c>
      <c r="B27" s="49" t="s">
        <v>69</v>
      </c>
      <c r="C27" s="50">
        <v>382400</v>
      </c>
      <c r="D27" s="47"/>
    </row>
    <row r="28" spans="1:4" ht="42" x14ac:dyDescent="0.3">
      <c r="A28" s="48" t="s">
        <v>289</v>
      </c>
      <c r="B28" s="49" t="s">
        <v>72</v>
      </c>
      <c r="C28" s="50">
        <v>8183381.8099999996</v>
      </c>
      <c r="D28" s="47"/>
    </row>
    <row r="29" spans="1:4" ht="63" x14ac:dyDescent="0.3">
      <c r="A29" s="44" t="s">
        <v>77</v>
      </c>
      <c r="B29" s="45" t="s">
        <v>78</v>
      </c>
      <c r="C29" s="46">
        <v>1157244</v>
      </c>
      <c r="D29" s="47"/>
    </row>
    <row r="30" spans="1:4" ht="42" x14ac:dyDescent="0.3">
      <c r="A30" s="44" t="s">
        <v>81</v>
      </c>
      <c r="B30" s="45" t="s">
        <v>82</v>
      </c>
      <c r="C30" s="46">
        <v>34052743.039999999</v>
      </c>
      <c r="D30" s="47"/>
    </row>
    <row r="31" spans="1:4" ht="42" x14ac:dyDescent="0.3">
      <c r="A31" s="48" t="s">
        <v>91</v>
      </c>
      <c r="B31" s="49" t="s">
        <v>92</v>
      </c>
      <c r="C31" s="50">
        <v>2869447.14</v>
      </c>
      <c r="D31" s="47"/>
    </row>
    <row r="32" spans="1:4" ht="42" x14ac:dyDescent="0.3">
      <c r="A32" s="48" t="s">
        <v>341</v>
      </c>
      <c r="B32" s="117">
        <v>2100000000</v>
      </c>
      <c r="C32" s="50">
        <v>482874</v>
      </c>
      <c r="D32" s="47"/>
    </row>
    <row r="33" spans="1:4" ht="14" x14ac:dyDescent="0.3">
      <c r="A33" s="51"/>
      <c r="B33" s="51" t="s">
        <v>290</v>
      </c>
      <c r="C33" s="46">
        <f>SUM(C16:C32)</f>
        <v>1499412178.95</v>
      </c>
      <c r="D33" s="47"/>
    </row>
  </sheetData>
  <mergeCells count="1">
    <mergeCell ref="A1:D1"/>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E5" sqref="E5"/>
    </sheetView>
  </sheetViews>
  <sheetFormatPr defaultColWidth="9.1796875" defaultRowHeight="14.5" x14ac:dyDescent="0.35"/>
  <cols>
    <col min="1" max="1" width="41.26953125" style="130" customWidth="1"/>
    <col min="2" max="2" width="14.54296875" style="130" customWidth="1"/>
    <col min="3" max="3" width="24.453125" style="130" customWidth="1"/>
    <col min="4" max="4" width="9.1796875" style="130"/>
    <col min="5" max="5" width="40.54296875" style="130" customWidth="1"/>
    <col min="6" max="6" width="24.1796875" style="130" customWidth="1"/>
    <col min="7" max="16384" width="9.1796875" style="130"/>
  </cols>
  <sheetData>
    <row r="1" spans="1:6" ht="21" x14ac:dyDescent="0.35">
      <c r="A1" s="44" t="s">
        <v>1</v>
      </c>
      <c r="B1" s="45" t="s">
        <v>2</v>
      </c>
      <c r="C1" s="46">
        <v>864373690.75</v>
      </c>
    </row>
    <row r="2" spans="1:6" ht="21" x14ac:dyDescent="0.35">
      <c r="A2" s="48" t="s">
        <v>7</v>
      </c>
      <c r="B2" s="49" t="s">
        <v>8</v>
      </c>
      <c r="C2" s="50">
        <v>6628212.54</v>
      </c>
      <c r="E2" s="131" t="s">
        <v>295</v>
      </c>
      <c r="F2" s="131" t="s">
        <v>296</v>
      </c>
    </row>
    <row r="3" spans="1:6" ht="21" x14ac:dyDescent="0.35">
      <c r="A3" s="44" t="s">
        <v>17</v>
      </c>
      <c r="B3" s="45" t="s">
        <v>18</v>
      </c>
      <c r="C3" s="46">
        <v>351276281</v>
      </c>
      <c r="E3" s="132" t="s">
        <v>291</v>
      </c>
      <c r="F3" s="133">
        <f>C1+C2+C3+C6+C7+C8+C9</f>
        <v>1366821530.05</v>
      </c>
    </row>
    <row r="4" spans="1:6" ht="31.5" x14ac:dyDescent="0.35">
      <c r="A4" s="44" t="s">
        <v>24</v>
      </c>
      <c r="B4" s="45" t="s">
        <v>25</v>
      </c>
      <c r="C4" s="46">
        <v>44535783.939999998</v>
      </c>
      <c r="E4" s="132" t="s">
        <v>292</v>
      </c>
      <c r="F4" s="133">
        <f>C4+C5+C11+C10+C12+C13</f>
        <v>94028340.719999999</v>
      </c>
    </row>
    <row r="5" spans="1:6" ht="43.5" x14ac:dyDescent="0.35">
      <c r="A5" s="44" t="s">
        <v>32</v>
      </c>
      <c r="B5" s="45" t="s">
        <v>33</v>
      </c>
      <c r="C5" s="46">
        <v>38433354.149999999</v>
      </c>
      <c r="E5" s="132" t="s">
        <v>293</v>
      </c>
      <c r="F5" s="133">
        <f>C14+C15+C16</f>
        <v>38079434.18</v>
      </c>
    </row>
    <row r="6" spans="1:6" ht="42" x14ac:dyDescent="0.35">
      <c r="A6" s="48" t="s">
        <v>37</v>
      </c>
      <c r="B6" s="49" t="s">
        <v>38</v>
      </c>
      <c r="C6" s="50">
        <v>130000</v>
      </c>
      <c r="E6" s="132" t="s">
        <v>294</v>
      </c>
      <c r="F6" s="134">
        <v>65489078.479999997</v>
      </c>
    </row>
    <row r="7" spans="1:6" ht="52.5" x14ac:dyDescent="0.35">
      <c r="A7" s="48" t="s">
        <v>41</v>
      </c>
      <c r="B7" s="49" t="s">
        <v>42</v>
      </c>
      <c r="C7" s="50">
        <v>1944836.97</v>
      </c>
      <c r="E7" s="135" t="s">
        <v>241</v>
      </c>
      <c r="F7" s="133">
        <f>SUM(F3:F6)</f>
        <v>1564418383.4300001</v>
      </c>
    </row>
    <row r="8" spans="1:6" ht="21" x14ac:dyDescent="0.35">
      <c r="A8" s="44" t="s">
        <v>47</v>
      </c>
      <c r="B8" s="45" t="s">
        <v>48</v>
      </c>
      <c r="C8" s="46">
        <v>128767999.51000001</v>
      </c>
    </row>
    <row r="9" spans="1:6" ht="31.5" x14ac:dyDescent="0.35">
      <c r="A9" s="44" t="s">
        <v>53</v>
      </c>
      <c r="B9" s="45" t="s">
        <v>54</v>
      </c>
      <c r="C9" s="46">
        <v>13700509.279999999</v>
      </c>
    </row>
    <row r="10" spans="1:6" ht="21" x14ac:dyDescent="0.35">
      <c r="A10" s="48" t="s">
        <v>57</v>
      </c>
      <c r="B10" s="49" t="s">
        <v>58</v>
      </c>
      <c r="C10" s="50">
        <v>592815</v>
      </c>
    </row>
    <row r="11" spans="1:6" ht="21" x14ac:dyDescent="0.35">
      <c r="A11" s="48" t="s">
        <v>65</v>
      </c>
      <c r="B11" s="52">
        <v>1300000000</v>
      </c>
      <c r="C11" s="50">
        <v>1900605.82</v>
      </c>
    </row>
    <row r="12" spans="1:6" ht="31.5" x14ac:dyDescent="0.35">
      <c r="A12" s="48" t="s">
        <v>68</v>
      </c>
      <c r="B12" s="49" t="s">
        <v>69</v>
      </c>
      <c r="C12" s="50">
        <v>382400</v>
      </c>
    </row>
    <row r="13" spans="1:6" ht="21" x14ac:dyDescent="0.35">
      <c r="A13" s="48" t="s">
        <v>289</v>
      </c>
      <c r="B13" s="49" t="s">
        <v>72</v>
      </c>
      <c r="C13" s="50">
        <v>8183381.8099999996</v>
      </c>
    </row>
    <row r="14" spans="1:6" ht="31.5" x14ac:dyDescent="0.35">
      <c r="A14" s="44" t="s">
        <v>77</v>
      </c>
      <c r="B14" s="45" t="s">
        <v>78</v>
      </c>
      <c r="C14" s="46">
        <v>1157244</v>
      </c>
    </row>
    <row r="15" spans="1:6" ht="21" x14ac:dyDescent="0.35">
      <c r="A15" s="44" t="s">
        <v>81</v>
      </c>
      <c r="B15" s="45" t="s">
        <v>82</v>
      </c>
      <c r="C15" s="46">
        <v>34052743.039999999</v>
      </c>
    </row>
    <row r="16" spans="1:6" ht="31.5" x14ac:dyDescent="0.35">
      <c r="A16" s="48" t="s">
        <v>91</v>
      </c>
      <c r="B16" s="49" t="s">
        <v>92</v>
      </c>
      <c r="C16" s="50">
        <v>2869447.14</v>
      </c>
    </row>
    <row r="17" spans="1:3" ht="31.5" x14ac:dyDescent="0.35">
      <c r="A17" s="48" t="s">
        <v>341</v>
      </c>
      <c r="B17" s="117">
        <v>2100000000</v>
      </c>
      <c r="C17" s="50">
        <v>482874</v>
      </c>
    </row>
    <row r="18" spans="1:3" x14ac:dyDescent="0.35">
      <c r="A18" s="51"/>
      <c r="B18" s="51" t="s">
        <v>290</v>
      </c>
      <c r="C18" s="46">
        <f>SUM(C1:C17)</f>
        <v>1499412178.95</v>
      </c>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Расчет</vt:lpstr>
      <vt:lpstr>Диаграмма</vt:lpstr>
      <vt:lpstr>Основные направления</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2023-04-03T12:24:45Z</dcterms:modified>
</cp:coreProperties>
</file>